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1 титулка" sheetId="3" r:id="rId1"/>
    <sheet name="І,ІІ,ІІІ фін план 2018" sheetId="8" r:id="rId2"/>
    <sheet name="опер.,капітальні" sheetId="7" r:id="rId3"/>
    <sheet name="Рух грош.кошт" sheetId="5" r:id="rId4"/>
  </sheets>
  <definedNames>
    <definedName name="_xlnm.Print_Titles" localSheetId="1">'І,ІІ,ІІІ фін план 2018'!$5:$7</definedName>
  </definedNames>
  <calcPr calcId="114210" fullCalcOnLoad="1"/>
</workbook>
</file>

<file path=xl/calcChain.xml><?xml version="1.0" encoding="utf-8"?>
<calcChain xmlns="http://schemas.openxmlformats.org/spreadsheetml/2006/main">
  <c r="G63" i="8"/>
  <c r="F67"/>
  <c r="G67"/>
  <c r="F68"/>
  <c r="G68"/>
  <c r="G65"/>
  <c r="F65"/>
  <c r="G64"/>
  <c r="F64"/>
  <c r="E64"/>
  <c r="E9"/>
  <c r="D9"/>
  <c r="F34"/>
  <c r="F33"/>
  <c r="G34" i="5"/>
  <c r="F34"/>
  <c r="G30"/>
  <c r="F30"/>
  <c r="G29"/>
  <c r="F29"/>
  <c r="G28"/>
  <c r="G27"/>
  <c r="F28"/>
  <c r="G8"/>
  <c r="F8"/>
  <c r="E33"/>
  <c r="F23" i="7"/>
  <c r="E23"/>
  <c r="D20"/>
  <c r="D10"/>
  <c r="D9"/>
  <c r="D8"/>
  <c r="D7"/>
  <c r="D6"/>
  <c r="F79" i="8"/>
  <c r="G73"/>
  <c r="G59"/>
  <c r="F59"/>
  <c r="E42"/>
  <c r="E45"/>
  <c r="E44"/>
  <c r="E25"/>
  <c r="E22"/>
  <c r="E63"/>
  <c r="D32"/>
  <c r="F32"/>
  <c r="E20"/>
  <c r="E46" i="5"/>
  <c r="D24"/>
  <c r="F24"/>
  <c r="D23"/>
  <c r="F23"/>
  <c r="F27"/>
  <c r="E27"/>
  <c r="D27"/>
  <c r="D33"/>
  <c r="D12"/>
  <c r="C20" i="7"/>
  <c r="C11"/>
  <c r="E11"/>
  <c r="C10"/>
  <c r="F10"/>
  <c r="C9"/>
  <c r="C8"/>
  <c r="F8"/>
  <c r="C7"/>
  <c r="C6"/>
  <c r="C5"/>
  <c r="C14"/>
  <c r="F17"/>
  <c r="E17"/>
  <c r="D17"/>
  <c r="C17"/>
  <c r="D95" i="8"/>
  <c r="D94"/>
  <c r="D89"/>
  <c r="F89"/>
  <c r="D83"/>
  <c r="F83"/>
  <c r="D72"/>
  <c r="F72"/>
  <c r="D51"/>
  <c r="F51"/>
  <c r="D47"/>
  <c r="G47"/>
  <c r="D46"/>
  <c r="G46"/>
  <c r="D45"/>
  <c r="D44"/>
  <c r="D43"/>
  <c r="G43"/>
  <c r="D42"/>
  <c r="D39"/>
  <c r="F39"/>
  <c r="D37"/>
  <c r="G37"/>
  <c r="D36"/>
  <c r="G36"/>
  <c r="E35"/>
  <c r="D29"/>
  <c r="G29"/>
  <c r="D28"/>
  <c r="G28"/>
  <c r="D27"/>
  <c r="G27"/>
  <c r="D26"/>
  <c r="G26"/>
  <c r="D25"/>
  <c r="D24"/>
  <c r="G24"/>
  <c r="D23"/>
  <c r="G23"/>
  <c r="D18"/>
  <c r="G18"/>
  <c r="D14"/>
  <c r="G14"/>
  <c r="E22" i="5"/>
  <c r="F22"/>
  <c r="D22"/>
  <c r="G23"/>
  <c r="F33"/>
  <c r="G24"/>
  <c r="G33"/>
  <c r="E8" i="7"/>
  <c r="E10"/>
  <c r="F20"/>
  <c r="E7"/>
  <c r="E9"/>
  <c r="F11"/>
  <c r="E20"/>
  <c r="F6"/>
  <c r="F7"/>
  <c r="F9"/>
  <c r="D5"/>
  <c r="E6"/>
  <c r="G32" i="8"/>
  <c r="F73"/>
  <c r="E65"/>
  <c r="E67"/>
  <c r="G72"/>
  <c r="G44"/>
  <c r="G42"/>
  <c r="G83"/>
  <c r="G89"/>
  <c r="G25"/>
  <c r="G45"/>
  <c r="E61"/>
  <c r="E95"/>
  <c r="G79"/>
  <c r="D22"/>
  <c r="F22"/>
  <c r="G9"/>
  <c r="F14"/>
  <c r="F23"/>
  <c r="F24"/>
  <c r="F25"/>
  <c r="F26"/>
  <c r="F27"/>
  <c r="F28"/>
  <c r="F29"/>
  <c r="F18"/>
  <c r="F36"/>
  <c r="F37"/>
  <c r="G39"/>
  <c r="F42"/>
  <c r="F43"/>
  <c r="F44"/>
  <c r="F45"/>
  <c r="F46"/>
  <c r="F47"/>
  <c r="G51"/>
  <c r="D82"/>
  <c r="D20"/>
  <c r="G20"/>
  <c r="D63"/>
  <c r="F7" i="5"/>
  <c r="G7"/>
  <c r="D35" i="8"/>
  <c r="F35"/>
  <c r="G22" i="5"/>
  <c r="D14" i="7"/>
  <c r="E5"/>
  <c r="F5"/>
  <c r="E14"/>
  <c r="F14"/>
  <c r="F9" i="8"/>
  <c r="G95"/>
  <c r="F95"/>
  <c r="E94"/>
  <c r="E82"/>
  <c r="F82"/>
  <c r="G82"/>
  <c r="F63"/>
  <c r="G22"/>
  <c r="F20"/>
  <c r="D61"/>
  <c r="G61"/>
  <c r="D65"/>
  <c r="D67"/>
  <c r="G35"/>
  <c r="D7" i="5"/>
  <c r="D45"/>
  <c r="D46"/>
  <c r="E7"/>
  <c r="F94" i="8"/>
  <c r="G94"/>
  <c r="F61"/>
</calcChain>
</file>

<file path=xl/sharedStrings.xml><?xml version="1.0" encoding="utf-8"?>
<sst xmlns="http://schemas.openxmlformats.org/spreadsheetml/2006/main" count="350" uniqueCount="325">
  <si>
    <t>Код рядка</t>
  </si>
  <si>
    <t>Доходи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</si>
  <si>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</si>
  <si>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</si>
  <si>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</si>
  <si>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Дохід від участі в капіталі (розшифрувати)</t>
  </si>
  <si>
    <t>Інші фінансові доходи (розшифрувати)</t>
  </si>
  <si>
    <t>Надзвичайні доходи (відшкодування збитків від надзвичайних ситуацій, стихійного лиха, пожеж, техно-генних аварій тощо)</t>
  </si>
  <si>
    <t>Усього доходів</t>
  </si>
  <si>
    <t>Витрати</t>
  </si>
  <si>
    <t>Адміністративні витрати, усього, у тому числі:</t>
  </si>
  <si>
    <t>014/1</t>
  </si>
  <si>
    <t>витрати на відрядження</t>
  </si>
  <si>
    <t>014/2</t>
  </si>
  <si>
    <t>014/3</t>
  </si>
  <si>
    <t>014/4</t>
  </si>
  <si>
    <t>014/5</t>
  </si>
  <si>
    <t>на сировину й основні матеріали,канцтовари</t>
  </si>
  <si>
    <t>нарахування на заробітну плату</t>
  </si>
  <si>
    <t>амортизація</t>
  </si>
  <si>
    <t>019/1</t>
  </si>
  <si>
    <t>Податок на прибуток від звичайної діяльності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</si>
  <si>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</si>
  <si>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</si>
  <si>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</si>
  <si>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</si>
  <si>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</si>
  <si>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</si>
  <si>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 прибуток (збиток), у тому числі:</t>
  </si>
  <si>
    <t xml:space="preserve">прибуток </t>
  </si>
  <si>
    <t>027/1</t>
  </si>
  <si>
    <t>збиток</t>
  </si>
  <si>
    <t>027/2</t>
  </si>
  <si>
    <t>ІІ. Розподіл чистого прибутку</t>
  </si>
  <si>
    <t>Розвиток виробництва</t>
  </si>
  <si>
    <t>у тому числі за основними видами діяльності згідно з КВЕД</t>
  </si>
  <si>
    <t>030/1</t>
  </si>
  <si>
    <t>Резервний фонд</t>
  </si>
  <si>
    <t>Залишок нерозподіленого прибутку (непокритого збитку) на кінець звітного періоду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</si>
  <si>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</si>
  <si>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</si>
  <si>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</si>
  <si>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035/1</t>
  </si>
  <si>
    <t>ПДВ, що підлягає сплаті до бюджету за підсумками звітного періоду</t>
  </si>
  <si>
    <t>035/2</t>
  </si>
  <si>
    <t>ПДВ, що підлягає відшкодуванню з бюджету за підсумками звітного періоду</t>
  </si>
  <si>
    <t>035/3</t>
  </si>
  <si>
    <t>рентні платежі</t>
  </si>
  <si>
    <t>035/4</t>
  </si>
  <si>
    <t>ресурсні платежі</t>
  </si>
  <si>
    <t>035/5</t>
  </si>
  <si>
    <t>035/6</t>
  </si>
  <si>
    <t>відрахування частини чистого прибутку  підприємствами</t>
  </si>
  <si>
    <t>035/6/1</t>
  </si>
  <si>
    <t>Погашення податкової заборгованості,  у тому числі:</t>
  </si>
  <si>
    <t>погашення реструктуризованих та відстрочених сум, що підлягають сплаті у поточному році до бюджету</t>
  </si>
  <si>
    <t>036/1</t>
  </si>
  <si>
    <t>до державних цільових фондів</t>
  </si>
  <si>
    <t>036/2</t>
  </si>
  <si>
    <t>неустойки (штрафи, пені)</t>
  </si>
  <si>
    <t>036/3</t>
  </si>
  <si>
    <t>Внески до державних цільових фондів,                                              у тому числі:</t>
  </si>
  <si>
    <t>037/1</t>
  </si>
  <si>
    <t>внески до фондів соціального страхування</t>
  </si>
  <si>
    <t>037/2</t>
  </si>
  <si>
    <t>Інші обов’язкові платежі, у тому числі:</t>
  </si>
  <si>
    <t>038/1</t>
  </si>
  <si>
    <t>038/2</t>
  </si>
  <si>
    <t>І.Формування прибутку підприємства</t>
  </si>
  <si>
    <r>
      <rPr>
        <sz val="12"/>
        <color indexed="8"/>
        <rFont val="Calibri"/>
        <family val="2"/>
        <charset val="204"/>
      </rPr>
      <t>002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</si>
  <si>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003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</si>
  <si>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004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</si>
  <si>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005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</si>
  <si>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006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</si>
  <si>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008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</si>
  <si>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009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</si>
  <si>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010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</si>
  <si>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011</t>
    </r>
    <r>
      <rPr>
        <sz val="12"/>
        <color indexed="8"/>
        <rFont val="Times New Roman"/>
        <family val="1"/>
        <charset val="204"/>
      </rPr>
      <t/>
    </r>
  </si>
  <si>
    <t>013</t>
  </si>
  <si>
    <t>014</t>
  </si>
  <si>
    <t>014/8</t>
  </si>
  <si>
    <t>014/9</t>
  </si>
  <si>
    <t>014/10</t>
  </si>
  <si>
    <t>014/11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</si>
  <si>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</si>
  <si>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</si>
  <si>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</si>
  <si>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</si>
  <si>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</si>
  <si>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</si>
  <si>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</si>
  <si>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</si>
  <si>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</si>
  <si>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</si>
  <si>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</si>
  <si>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</si>
  <si>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</si>
  <si>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</si>
  <si>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</si>
  <si>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</si>
  <si>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</si>
  <si>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</si>
  <si>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</si>
  <si>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</si>
  <si>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</si>
  <si>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</si>
  <si>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</si>
  <si>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До єдиного внеску на загальнообов"язкове державне соціальне страхування</t>
  </si>
  <si>
    <t>коди</t>
  </si>
  <si>
    <t xml:space="preserve">Підприємство  </t>
  </si>
  <si>
    <t xml:space="preserve">за ЄДПОУ </t>
  </si>
  <si>
    <t>23833205 </t>
  </si>
  <si>
    <t xml:space="preserve">Організаційно-правова форма </t>
  </si>
  <si>
    <t> Комунальне підприємство</t>
  </si>
  <si>
    <t>за КОПФГ</t>
  </si>
  <si>
    <t>150 </t>
  </si>
  <si>
    <t xml:space="preserve">Галузь     </t>
  </si>
  <si>
    <t>за ЗКГНГ</t>
  </si>
  <si>
    <t xml:space="preserve">Вид економічної діяльності    </t>
  </si>
  <si>
    <t> Послуги інжинірингу,геології та геодезії, надання послуг із технічного консультування в цих сферах</t>
  </si>
  <si>
    <t xml:space="preserve">за  КВЕД  </t>
  </si>
  <si>
    <t>Одиниця виміру: тис. гривень</t>
  </si>
  <si>
    <t>Форма власності</t>
  </si>
  <si>
    <t> Комунальна власність</t>
  </si>
  <si>
    <t>Чисельність працівників</t>
  </si>
  <si>
    <t xml:space="preserve">Місцезнаходження  </t>
  </si>
  <si>
    <t>м.Нетішин, пр-кт Незалежності,буд.12</t>
  </si>
  <si>
    <t xml:space="preserve">Телефон </t>
  </si>
  <si>
    <t xml:space="preserve">Прізвище та ініціали керівника  </t>
  </si>
  <si>
    <t>ЗАТВЕРДЖЕНО</t>
  </si>
  <si>
    <t>71.12</t>
  </si>
  <si>
    <t>Елементи операційних витрат</t>
  </si>
  <si>
    <t xml:space="preserve">Код рядка </t>
  </si>
  <si>
    <t>Матеріальні витрати, у тому числі:</t>
  </si>
  <si>
    <t>витрати на сировину і основні матеріали</t>
  </si>
  <si>
    <t>001/1</t>
  </si>
  <si>
    <t>001/2</t>
  </si>
  <si>
    <t>Витрати на оплату праці</t>
  </si>
  <si>
    <t>Амортизація</t>
  </si>
  <si>
    <t>Операційні витрати, усього</t>
  </si>
  <si>
    <t>Капітальні інвестиції</t>
  </si>
  <si>
    <t>Капітальні інвестиції, усього,</t>
  </si>
  <si>
    <t>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</si>
  <si>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</si>
  <si>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</si>
  <si>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</si>
  <si>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</si>
  <si>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</si>
  <si>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</si>
  <si>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</si>
  <si>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</si>
  <si>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</si>
  <si>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</si>
  <si>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>002</t>
  </si>
  <si>
    <t>003</t>
  </si>
  <si>
    <t>004</t>
  </si>
  <si>
    <t>005</t>
  </si>
  <si>
    <t>Рух грошових коштів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</si>
  <si>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</si>
  <si>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</si>
  <si>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</si>
  <si>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>Аванси одержані</t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</si>
  <si>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</si>
  <si>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</si>
  <si>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</si>
  <si>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</si>
  <si>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r>
      <t xml:space="preserve">Інші надходження </t>
    </r>
    <r>
      <rPr>
        <i/>
        <sz val="10"/>
        <color indexed="8"/>
        <rFont val="Times New Roman"/>
        <family val="1"/>
        <charset val="204"/>
      </rPr>
      <t xml:space="preserve">(розшифрувати) </t>
    </r>
  </si>
  <si>
    <t xml:space="preserve">Отримання довгострокових кредитів </t>
  </si>
  <si>
    <t xml:space="preserve">Розрахунки за продукцію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</si>
  <si>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</si>
  <si>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</si>
  <si>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</si>
  <si>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</si>
  <si>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</si>
  <si>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 xml:space="preserve">Придбання нематеріальних активів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</si>
  <si>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</si>
  <si>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</si>
  <si>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Сплата дивідендів </t>
  </si>
  <si>
    <t xml:space="preserve">Повернення довгострокових кредитів </t>
  </si>
  <si>
    <t>Грошові кошти:</t>
  </si>
  <si>
    <t>на початок періоду</t>
  </si>
  <si>
    <t>на кінець періоду</t>
  </si>
  <si>
    <t>Чистий грошовий потік</t>
  </si>
  <si>
    <r>
      <rPr>
        <sz val="12"/>
        <color indexed="8"/>
        <rFont val="Calibri"/>
        <family val="2"/>
        <charset val="204"/>
      </rPr>
      <t>013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</si>
  <si>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014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</si>
  <si>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016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</si>
  <si>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017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</si>
  <si>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018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</si>
  <si>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020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</si>
  <si>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022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</si>
  <si>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026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</si>
  <si>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028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</si>
  <si>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029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</si>
  <si>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</si>
  <si>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4"/>
        <color indexed="8"/>
        <rFont val="Times New Roman"/>
        <family val="1"/>
        <charset val="204"/>
      </rPr>
      <t xml:space="preserve">Комунальне підприємство Нетішинської міської ради  </t>
    </r>
    <r>
      <rPr>
        <b/>
        <i/>
        <sz val="14"/>
        <color indexed="8"/>
        <rFont val="Times New Roman"/>
        <family val="1"/>
        <charset val="204"/>
      </rPr>
      <t xml:space="preserve">                </t>
    </r>
    <r>
      <rPr>
        <b/>
        <i/>
        <sz val="14"/>
        <color indexed="8"/>
        <rFont val="Rockwell"/>
        <family val="1"/>
      </rPr>
      <t>«Бюро технічної інвентаризації»</t>
    </r>
  </si>
  <si>
    <t>електрична енергія</t>
  </si>
  <si>
    <t>013/1</t>
  </si>
  <si>
    <t>013/2</t>
  </si>
  <si>
    <t>013/3</t>
  </si>
  <si>
    <t>013/4</t>
  </si>
  <si>
    <t>013/5</t>
  </si>
  <si>
    <t>013/6</t>
  </si>
  <si>
    <t xml:space="preserve"> на оплату праці працівників</t>
  </si>
  <si>
    <t>019/2</t>
  </si>
  <si>
    <t>013/7</t>
  </si>
  <si>
    <t>частина чистого прибутку</t>
  </si>
  <si>
    <t>Відрахування частини прибутку (доходу) до бюджету 15%</t>
  </si>
  <si>
    <r>
      <rPr>
        <b/>
        <sz val="12"/>
        <color indexed="8"/>
        <rFont val="Calibri"/>
        <family val="2"/>
        <charset val="204"/>
      </rPr>
      <t>015</t>
    </r>
    <r>
      <rPr>
        <sz val="12"/>
        <color indexed="8"/>
        <rFont val="Times New Roman"/>
        <family val="1"/>
        <charset val="204"/>
      </rPr>
      <t/>
    </r>
  </si>
  <si>
    <t>витрати на сировину й основні матеріали, канцтовари</t>
  </si>
  <si>
    <t>витрати на оплату праці</t>
  </si>
  <si>
    <t>витрати нарахування на заробітну плату</t>
  </si>
  <si>
    <t>Надзвичайні витрати (невідшкодовані збитки)</t>
  </si>
  <si>
    <t>014/12</t>
  </si>
  <si>
    <r>
      <rPr>
        <b/>
        <sz val="12"/>
        <color indexed="8"/>
        <rFont val="Calibri"/>
        <family val="2"/>
        <charset val="204"/>
      </rPr>
      <t>00</t>
    </r>
    <r>
      <rPr>
        <b/>
        <sz val="12"/>
        <color indexed="8"/>
        <rFont val="Times New Roman"/>
        <family val="1"/>
        <charset val="204"/>
      </rPr>
      <t>1</t>
    </r>
  </si>
  <si>
    <r>
      <rPr>
        <b/>
        <sz val="12"/>
        <color indexed="8"/>
        <rFont val="Calibri"/>
        <family val="2"/>
        <charset val="204"/>
      </rPr>
      <t>007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</si>
  <si>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012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</si>
  <si>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019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</si>
  <si>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021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</si>
  <si>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027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</si>
  <si>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030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</si>
  <si>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031</t>
    </r>
    <r>
      <rPr>
        <sz val="12"/>
        <color indexed="8"/>
        <rFont val="Times New Roman"/>
        <family val="1"/>
        <charset val="204"/>
      </rPr>
      <t/>
    </r>
  </si>
  <si>
    <r>
      <rPr>
        <b/>
        <sz val="12"/>
        <color indexed="8"/>
        <rFont val="Calibri"/>
        <family val="2"/>
        <charset val="204"/>
      </rPr>
      <t>032</t>
    </r>
    <r>
      <rPr>
        <sz val="12"/>
        <color indexed="8"/>
        <rFont val="Times New Roman"/>
        <family val="1"/>
        <charset val="204"/>
      </rPr>
      <t/>
    </r>
  </si>
  <si>
    <t>014/6</t>
  </si>
  <si>
    <t>014/7</t>
  </si>
  <si>
    <t>послуги зв"язку</t>
  </si>
  <si>
    <t>членські внески</t>
  </si>
  <si>
    <t>місцеві податки та збори(30% до бюджету від оренди майна)</t>
  </si>
  <si>
    <r>
      <t xml:space="preserve">Витрати на збут </t>
    </r>
    <r>
      <rPr>
        <i/>
        <sz val="12"/>
        <rFont val="Cambria"/>
        <family val="1"/>
        <charset val="204"/>
      </rPr>
      <t>(розшифрувати)</t>
    </r>
  </si>
  <si>
    <r>
      <t xml:space="preserve">Фінансові витрати </t>
    </r>
    <r>
      <rPr>
        <i/>
        <sz val="12"/>
        <rFont val="Cambria"/>
        <family val="1"/>
        <charset val="204"/>
      </rPr>
      <t>(розшифрувати)</t>
    </r>
  </si>
  <si>
    <r>
      <t>Втрати від участі в капіталі</t>
    </r>
    <r>
      <rPr>
        <i/>
        <sz val="12"/>
        <rFont val="Cambria"/>
        <family val="1"/>
        <charset val="204"/>
      </rPr>
      <t xml:space="preserve"> (розшифрувати)</t>
    </r>
  </si>
  <si>
    <r>
      <t xml:space="preserve">Інші витрати </t>
    </r>
    <r>
      <rPr>
        <i/>
        <sz val="12"/>
        <rFont val="Cambria"/>
        <family val="1"/>
        <charset val="204"/>
      </rPr>
      <t>(розшифрувати)</t>
    </r>
  </si>
  <si>
    <t>001</t>
  </si>
  <si>
    <r>
      <t>002</t>
    </r>
    <r>
      <rPr>
        <sz val="12"/>
        <color indexed="8"/>
        <rFont val="Times New Roman"/>
        <family val="1"/>
        <charset val="204"/>
      </rPr>
      <t/>
    </r>
  </si>
  <si>
    <r>
      <t>003</t>
    </r>
    <r>
      <rPr>
        <sz val="12"/>
        <color indexed="8"/>
        <rFont val="Times New Roman"/>
        <family val="1"/>
        <charset val="204"/>
      </rPr>
      <t/>
    </r>
  </si>
  <si>
    <r>
      <t>004</t>
    </r>
    <r>
      <rPr>
        <sz val="12"/>
        <color indexed="8"/>
        <rFont val="Times New Roman"/>
        <family val="1"/>
        <charset val="204"/>
      </rPr>
      <t/>
    </r>
  </si>
  <si>
    <r>
      <t>005</t>
    </r>
    <r>
      <rPr>
        <sz val="12"/>
        <color indexed="8"/>
        <rFont val="Times New Roman"/>
        <family val="1"/>
        <charset val="204"/>
      </rPr>
      <t/>
    </r>
  </si>
  <si>
    <r>
      <t>006</t>
    </r>
    <r>
      <rPr>
        <sz val="12"/>
        <color indexed="8"/>
        <rFont val="Times New Roman"/>
        <family val="1"/>
        <charset val="204"/>
      </rPr>
      <t/>
    </r>
  </si>
  <si>
    <r>
      <t>007</t>
    </r>
    <r>
      <rPr>
        <sz val="12"/>
        <color indexed="8"/>
        <rFont val="Times New Roman"/>
        <family val="1"/>
        <charset val="204"/>
      </rPr>
      <t/>
    </r>
  </si>
  <si>
    <r>
      <t>008</t>
    </r>
    <r>
      <rPr>
        <sz val="12"/>
        <color indexed="8"/>
        <rFont val="Times New Roman"/>
        <family val="1"/>
        <charset val="204"/>
      </rPr>
      <t/>
    </r>
  </si>
  <si>
    <r>
      <t>009</t>
    </r>
    <r>
      <rPr>
        <sz val="12"/>
        <color indexed="8"/>
        <rFont val="Times New Roman"/>
        <family val="1"/>
        <charset val="204"/>
      </rPr>
      <t/>
    </r>
  </si>
  <si>
    <r>
      <t>010</t>
    </r>
    <r>
      <rPr>
        <sz val="12"/>
        <color indexed="8"/>
        <rFont val="Times New Roman"/>
        <family val="1"/>
        <charset val="204"/>
      </rPr>
      <t/>
    </r>
  </si>
  <si>
    <r>
      <t>011</t>
    </r>
    <r>
      <rPr>
        <sz val="12"/>
        <color indexed="8"/>
        <rFont val="Times New Roman"/>
        <family val="1"/>
        <charset val="204"/>
      </rPr>
      <t/>
    </r>
  </si>
  <si>
    <r>
      <t>012</t>
    </r>
    <r>
      <rPr>
        <sz val="12"/>
        <color indexed="8"/>
        <rFont val="Times New Roman"/>
        <family val="1"/>
        <charset val="204"/>
      </rPr>
      <t/>
    </r>
  </si>
  <si>
    <r>
      <t>Інші непрямі податки (</t>
    </r>
    <r>
      <rPr>
        <i/>
        <sz val="12"/>
        <color indexed="8"/>
        <rFont val="Cambria"/>
        <family val="1"/>
        <charset val="204"/>
      </rPr>
      <t>розшифрувати</t>
    </r>
    <r>
      <rPr>
        <sz val="12"/>
        <color indexed="8"/>
        <rFont val="Cambria"/>
        <family val="1"/>
        <charset val="204"/>
      </rPr>
      <t>)</t>
    </r>
  </si>
  <si>
    <r>
      <t>Інші вирахування з доходу (</t>
    </r>
    <r>
      <rPr>
        <i/>
        <sz val="12"/>
        <color indexed="8"/>
        <rFont val="Cambria"/>
        <family val="1"/>
        <charset val="204"/>
      </rPr>
      <t>розшифрувати</t>
    </r>
    <r>
      <rPr>
        <sz val="12"/>
        <color indexed="8"/>
        <rFont val="Cambria"/>
        <family val="1"/>
        <charset val="204"/>
      </rPr>
      <t>)</t>
    </r>
  </si>
  <si>
    <r>
      <t xml:space="preserve">Чистий дохід (виручка) від реалізації продукції (товарів, робіт, послуг) </t>
    </r>
    <r>
      <rPr>
        <i/>
        <sz val="12"/>
        <color indexed="8"/>
        <rFont val="Cambria"/>
        <family val="1"/>
        <charset val="204"/>
      </rPr>
      <t>(розшифрувати)</t>
    </r>
  </si>
  <si>
    <r>
      <t xml:space="preserve">Інші фонди </t>
    </r>
    <r>
      <rPr>
        <i/>
        <sz val="12"/>
        <color indexed="8"/>
        <rFont val="Cambria"/>
        <family val="1"/>
        <charset val="204"/>
      </rPr>
      <t>(розшифрувати)</t>
    </r>
  </si>
  <si>
    <r>
      <t xml:space="preserve">Інші цілі </t>
    </r>
    <r>
      <rPr>
        <i/>
        <sz val="12"/>
        <color indexed="8"/>
        <rFont val="Cambria"/>
        <family val="1"/>
        <charset val="204"/>
      </rPr>
      <t>(розшифрувати)</t>
    </r>
  </si>
  <si>
    <r>
      <t xml:space="preserve">інші податки, у тому числі </t>
    </r>
    <r>
      <rPr>
        <i/>
        <sz val="12"/>
        <color indexed="8"/>
        <rFont val="Cambria"/>
        <family val="1"/>
        <charset val="204"/>
      </rPr>
      <t>(розшифрувати):</t>
    </r>
  </si>
  <si>
    <r>
      <t xml:space="preserve">інші платежі </t>
    </r>
    <r>
      <rPr>
        <i/>
        <sz val="12"/>
        <color indexed="8"/>
        <rFont val="Cambria"/>
        <family val="1"/>
        <charset val="204"/>
      </rPr>
      <t>(розшифрувати)</t>
    </r>
  </si>
  <si>
    <r>
      <t>Собівартість реалізованої продукції (товарів, робіт та послуг) (</t>
    </r>
    <r>
      <rPr>
        <i/>
        <sz val="12"/>
        <color indexed="8"/>
        <rFont val="Cambria"/>
        <family val="1"/>
        <charset val="204"/>
      </rPr>
      <t>розшифрувати</t>
    </r>
    <r>
      <rPr>
        <b/>
        <sz val="12"/>
        <color indexed="8"/>
        <rFont val="Cambria"/>
        <family val="1"/>
        <charset val="204"/>
      </rPr>
      <t>)</t>
    </r>
  </si>
  <si>
    <r>
      <t xml:space="preserve">Інші операційні витрати </t>
    </r>
    <r>
      <rPr>
        <i/>
        <sz val="12"/>
        <rFont val="Cambria"/>
        <family val="1"/>
        <charset val="204"/>
      </rPr>
      <t>(</t>
    </r>
    <r>
      <rPr>
        <i/>
        <sz val="9"/>
        <rFont val="Cambria"/>
        <family val="1"/>
        <charset val="204"/>
      </rPr>
      <t>сплата 30% до бюджету від оренди майна</t>
    </r>
    <r>
      <rPr>
        <i/>
        <sz val="12"/>
        <rFont val="Cambria"/>
        <family val="1"/>
        <charset val="204"/>
      </rPr>
      <t>)</t>
    </r>
  </si>
  <si>
    <t>005/1</t>
  </si>
  <si>
    <t>30% до бюджету від оренди майна</t>
  </si>
  <si>
    <t>013/8</t>
  </si>
  <si>
    <t>013/9</t>
  </si>
  <si>
    <t>друк на А-1 технічна, проектно-кошт.док.</t>
  </si>
  <si>
    <t>обслуг. та матеріали, прилади до комп.техніки</t>
  </si>
  <si>
    <t>витрати на підвищення кваліфікації,навчання та атестація працівників</t>
  </si>
  <si>
    <t>витрати з передплпти газети НВ, оголошення, візитки</t>
  </si>
  <si>
    <t>витрати з внесення змін до реєстру</t>
  </si>
  <si>
    <t>014/13</t>
  </si>
  <si>
    <t>витрати з вимірів опору ізоляції</t>
  </si>
  <si>
    <t>014/14</t>
  </si>
  <si>
    <t>014/15</t>
  </si>
  <si>
    <t>витрати на аудит</t>
  </si>
  <si>
    <t>витрати з надання послуг стор. орг.(друк документівА1, виг. тех паспорта)</t>
  </si>
  <si>
    <t xml:space="preserve">витрати на оплату пені за поп. роки, подарунки, </t>
  </si>
  <si>
    <t>витрати на інформаційні послуги(налагодження та обсл.звітної програми) навчання</t>
  </si>
  <si>
    <t>витрати (інтернет, заправка картриджа, банківські послуги)</t>
  </si>
  <si>
    <t>013/10</t>
  </si>
  <si>
    <t>витрати повязані з виготовленням проектно-кошторисної роботи(геодезичні роботи)</t>
  </si>
  <si>
    <t>заправка картриджа</t>
  </si>
  <si>
    <r>
      <rPr>
        <b/>
        <sz val="11"/>
        <rFont val="Cambria"/>
        <family val="1"/>
        <charset val="204"/>
      </rPr>
      <t>Інші операційні витрати</t>
    </r>
    <r>
      <rPr>
        <sz val="8"/>
        <rFont val="Cambria"/>
        <family val="1"/>
        <charset val="204"/>
      </rPr>
      <t/>
    </r>
  </si>
  <si>
    <r>
      <rPr>
        <sz val="10"/>
        <color indexed="8"/>
        <rFont val="Times New Roman"/>
        <family val="1"/>
        <charset val="204"/>
      </rPr>
      <t xml:space="preserve">витрати на паливо та енергію </t>
    </r>
    <r>
      <rPr>
        <i/>
        <sz val="10"/>
        <color indexed="8"/>
        <rFont val="Times New Roman"/>
        <family val="1"/>
        <charset val="204"/>
      </rPr>
      <t xml:space="preserve"> комунальні послуги (вода, електроенергія вивіз та захоронення сміття, прибирання території) </t>
    </r>
  </si>
  <si>
    <r>
      <rPr>
        <sz val="10"/>
        <color indexed="8"/>
        <rFont val="Times New Roman"/>
        <family val="1"/>
        <charset val="204"/>
      </rPr>
      <t>витрати на фінансово-господарську діяльність</t>
    </r>
    <r>
      <rPr>
        <i/>
        <sz val="10"/>
        <color indexed="8"/>
        <rFont val="Times New Roman"/>
        <family val="1"/>
        <charset val="204"/>
      </rPr>
      <t xml:space="preserve"> (відрядження,друк А1, інформаційні, аудит послуги, оголошення, передплата газети "НВ", внесення змін в реєстр, виміри опору ізоляції,зв'язок,інтернет,телефон, заправка картриджа,сплата банк.послуг…)</t>
    </r>
  </si>
  <si>
    <t>006/1</t>
  </si>
  <si>
    <r>
      <t xml:space="preserve">Інші надходження </t>
    </r>
    <r>
      <rPr>
        <i/>
        <sz val="11"/>
        <color indexed="8"/>
        <rFont val="Cambria"/>
        <family val="1"/>
        <charset val="204"/>
      </rPr>
      <t xml:space="preserve">(розшифрувати) </t>
    </r>
  </si>
  <si>
    <r>
      <t xml:space="preserve">Інші витрати </t>
    </r>
    <r>
      <rPr>
        <i/>
        <sz val="11"/>
        <color indexed="8"/>
        <rFont val="Cambria"/>
        <family val="1"/>
        <charset val="204"/>
      </rPr>
      <t>(розшифрувати)</t>
    </r>
  </si>
  <si>
    <t>ЄСВ (22%)</t>
  </si>
  <si>
    <t>019/3</t>
  </si>
  <si>
    <t>019/4</t>
  </si>
  <si>
    <r>
      <t xml:space="preserve">Платежі в бюджет </t>
    </r>
    <r>
      <rPr>
        <b/>
        <i/>
        <sz val="11"/>
        <color indexed="8"/>
        <rFont val="Cambria"/>
        <family val="1"/>
        <charset val="204"/>
      </rPr>
      <t xml:space="preserve">(розшифрувати) </t>
    </r>
  </si>
  <si>
    <t xml:space="preserve">Придбання інших матеріальних активів </t>
  </si>
  <si>
    <t>022/1</t>
  </si>
  <si>
    <t>% за вільні кошти на рахунку в банку, оренда приміщення, дохід в сумі зносу ОЗ</t>
  </si>
  <si>
    <r>
      <t>Інші операційні доходи (оренда прим.)</t>
    </r>
    <r>
      <rPr>
        <i/>
        <sz val="12"/>
        <color indexed="8"/>
        <rFont val="Cambria"/>
        <family val="1"/>
        <charset val="204"/>
      </rPr>
      <t>дохід в сумі зносу ОЗ</t>
    </r>
  </si>
  <si>
    <r>
      <t>місцеві податки та збори(</t>
    </r>
    <r>
      <rPr>
        <sz val="11"/>
        <rFont val="Cambria"/>
        <family val="1"/>
        <charset val="204"/>
      </rPr>
      <t xml:space="preserve">30% до бюджету від оренди майна)
</t>
    </r>
  </si>
  <si>
    <t>Розрахунки з оплати праці  КП "Архітектурно-планувальне бюро"</t>
  </si>
  <si>
    <t>017/1</t>
  </si>
  <si>
    <r>
      <t xml:space="preserve">Отримання </t>
    </r>
    <r>
      <rPr>
        <sz val="10"/>
        <color indexed="8"/>
        <rFont val="Cambria"/>
        <family val="1"/>
        <charset val="204"/>
      </rPr>
      <t xml:space="preserve">короткострокових кредитів </t>
    </r>
  </si>
  <si>
    <r>
      <t xml:space="preserve">Надходження грошових коштів від </t>
    </r>
    <r>
      <rPr>
        <sz val="10"/>
        <color indexed="8"/>
        <rFont val="Cambria"/>
        <family val="1"/>
        <charset val="204"/>
      </rPr>
      <t xml:space="preserve">фінансової діяльності </t>
    </r>
  </si>
  <si>
    <t xml:space="preserve">І півріччя </t>
  </si>
  <si>
    <t> Клімчук О.Д.</t>
  </si>
  <si>
    <t>План І півріччя 2018р.</t>
  </si>
  <si>
    <t>Факт І півріччя 2018р.</t>
  </si>
  <si>
    <t>Відхилення (+,-) факт-план</t>
  </si>
  <si>
    <t>Виконання (%) факт/план</t>
  </si>
  <si>
    <t>(035)</t>
  </si>
  <si>
    <t>0</t>
  </si>
  <si>
    <t xml:space="preserve">Інші надходження </t>
  </si>
  <si>
    <t>Видатки грошових коштів основної діяльності р.015=р.016+р.017+р.019+р.021</t>
  </si>
  <si>
    <t>Інші доходи (дохід в сумі зносу ОЗ)</t>
  </si>
  <si>
    <t>013/11</t>
  </si>
  <si>
    <t>витрати повязані з виготовленням проектно-кошторисної роботи(таблички на план евакуації)</t>
  </si>
  <si>
    <t>витрати повязані з виготовленням проектно-кошторисної роботи(технічний звіт)</t>
  </si>
  <si>
    <t>013/12</t>
  </si>
  <si>
    <r>
      <t>комунальні послуги(</t>
    </r>
    <r>
      <rPr>
        <sz val="9"/>
        <rFont val="Cambria"/>
        <family val="1"/>
        <charset val="204"/>
      </rPr>
      <t>водопостачання та водовідведення</t>
    </r>
    <r>
      <rPr>
        <sz val="12"/>
        <rFont val="Cambria"/>
        <family val="1"/>
        <charset val="204"/>
      </rPr>
      <t>)прибарання території,вивіз сіття та ін.</t>
    </r>
  </si>
  <si>
    <t>Списання безнадійної дебіторської заборгованості (минулі роки)</t>
  </si>
  <si>
    <t>Т.в.о.керівника</t>
  </si>
  <si>
    <t>О.Д.Клімчук</t>
  </si>
  <si>
    <t>Найменування</t>
  </si>
  <si>
    <t>Залишок нерозподіленого прибутку (непокритого збитку) на початок звіт. періоду</t>
  </si>
  <si>
    <t>9--12--67</t>
  </si>
  <si>
    <t>Діяльність у сфері архітектури</t>
  </si>
  <si>
    <t>71.11</t>
  </si>
  <si>
    <t>Інша професійна, наукова та технічна діяльність, н.в.і.у</t>
  </si>
  <si>
    <t>74.90</t>
  </si>
  <si>
    <t>Будівництво житлових і нежитлових будівель</t>
  </si>
  <si>
    <t>41.20</t>
  </si>
  <si>
    <t xml:space="preserve">ЗВІТ ПРО ВИКОНАННЯ ФІНАНСОВОГО ПЛАНУ ПІДПРИЄМСТВА </t>
  </si>
  <si>
    <t>за І півріччя 2018 рік</t>
  </si>
  <si>
    <t xml:space="preserve">рішенням виконавчого                                          </t>
  </si>
  <si>
    <t xml:space="preserve">комітету міської ради  </t>
  </si>
  <si>
    <t>30.08.2018 № 414/2018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</si>
</sst>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"/>
  </numFmts>
  <fonts count="6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Bodoni MT Black"/>
      <family val="1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Rockwell"/>
      <family val="1"/>
    </font>
    <font>
      <b/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1"/>
      <charset val="204"/>
    </font>
    <font>
      <b/>
      <sz val="11"/>
      <color indexed="8"/>
      <name val="Cambria"/>
      <family val="1"/>
      <charset val="204"/>
    </font>
    <font>
      <sz val="12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2"/>
      <name val="Cambria"/>
      <family val="1"/>
      <charset val="204"/>
    </font>
    <font>
      <sz val="10"/>
      <color indexed="10"/>
      <name val="Calibri"/>
      <family val="2"/>
    </font>
    <font>
      <i/>
      <sz val="9"/>
      <name val="Cambria"/>
      <family val="1"/>
      <charset val="204"/>
    </font>
    <font>
      <sz val="11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i/>
      <sz val="12"/>
      <name val="Cambria"/>
      <family val="1"/>
      <charset val="204"/>
    </font>
    <font>
      <b/>
      <sz val="11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8"/>
      <name val="Cambria"/>
      <family val="1"/>
      <charset val="204"/>
    </font>
    <font>
      <i/>
      <sz val="10"/>
      <color indexed="8"/>
      <name val="Calibri"/>
      <family val="2"/>
      <charset val="204"/>
    </font>
    <font>
      <i/>
      <sz val="11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b/>
      <sz val="11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9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10"/>
      <name val="Bodoni MT Black"/>
      <family val="1"/>
    </font>
    <font>
      <sz val="11"/>
      <color indexed="10"/>
      <name val="Calibri"/>
      <family val="2"/>
    </font>
    <font>
      <b/>
      <u/>
      <sz val="12"/>
      <name val="Segoe UI Symbol"/>
      <family val="2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/>
    <xf numFmtId="49" fontId="3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1" fillId="2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7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164" fontId="0" fillId="0" borderId="0" xfId="0" applyNumberFormat="1"/>
    <xf numFmtId="0" fontId="1" fillId="0" borderId="14" xfId="0" applyFont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29" fillId="0" borderId="0" xfId="0" applyFont="1"/>
    <xf numFmtId="0" fontId="35" fillId="0" borderId="0" xfId="0" applyFont="1"/>
    <xf numFmtId="49" fontId="6" fillId="2" borderId="9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8" fillId="0" borderId="18" xfId="0" quotePrefix="1" applyFont="1" applyFill="1" applyBorder="1" applyAlignment="1">
      <alignment horizontal="center" vertical="center"/>
    </xf>
    <xf numFmtId="0" fontId="38" fillId="0" borderId="9" xfId="0" quotePrefix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5" xfId="0" quotePrefix="1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/>
    </xf>
    <xf numFmtId="0" fontId="40" fillId="0" borderId="2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vertical="center" wrapText="1"/>
    </xf>
    <xf numFmtId="0" fontId="37" fillId="0" borderId="0" xfId="0" applyFont="1"/>
    <xf numFmtId="0" fontId="37" fillId="0" borderId="23" xfId="0" applyFont="1" applyBorder="1"/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/>
    <xf numFmtId="0" fontId="39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vertical="center"/>
    </xf>
    <xf numFmtId="164" fontId="32" fillId="0" borderId="9" xfId="0" applyNumberFormat="1" applyFont="1" applyFill="1" applyBorder="1" applyAlignment="1">
      <alignment horizontal="center" vertical="center" wrapText="1"/>
    </xf>
    <xf numFmtId="164" fontId="42" fillId="0" borderId="9" xfId="0" applyNumberFormat="1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vertical="center" wrapText="1"/>
    </xf>
    <xf numFmtId="49" fontId="37" fillId="0" borderId="16" xfId="0" applyNumberFormat="1" applyFont="1" applyBorder="1" applyAlignment="1">
      <alignment horizontal="center" vertical="center"/>
    </xf>
    <xf numFmtId="49" fontId="37" fillId="3" borderId="12" xfId="0" applyNumberFormat="1" applyFont="1" applyFill="1" applyBorder="1" applyAlignment="1">
      <alignment horizontal="center" vertical="center"/>
    </xf>
    <xf numFmtId="164" fontId="32" fillId="3" borderId="12" xfId="0" applyNumberFormat="1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vertical="center" wrapText="1"/>
    </xf>
    <xf numFmtId="49" fontId="37" fillId="3" borderId="11" xfId="0" applyNumberFormat="1" applyFont="1" applyFill="1" applyBorder="1" applyAlignment="1">
      <alignment horizontal="center" vertical="center"/>
    </xf>
    <xf numFmtId="164" fontId="33" fillId="3" borderId="2" xfId="0" applyNumberFormat="1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/>
    </xf>
    <xf numFmtId="0" fontId="40" fillId="3" borderId="2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8" fillId="0" borderId="16" xfId="0" quotePrefix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8" fillId="0" borderId="12" xfId="0" quotePrefix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43" fillId="0" borderId="12" xfId="0" quotePrefix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49" fontId="40" fillId="0" borderId="16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25" xfId="0" applyFont="1" applyBorder="1" applyAlignment="1">
      <alignment vertical="center" wrapText="1"/>
    </xf>
    <xf numFmtId="164" fontId="33" fillId="0" borderId="26" xfId="0" applyNumberFormat="1" applyFont="1" applyBorder="1" applyAlignment="1">
      <alignment horizontal="right" vertical="center"/>
    </xf>
    <xf numFmtId="49" fontId="45" fillId="0" borderId="26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37" fillId="0" borderId="4" xfId="0" applyFont="1" applyBorder="1"/>
    <xf numFmtId="0" fontId="39" fillId="0" borderId="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49" fontId="11" fillId="2" borderId="16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vertical="center" wrapText="1"/>
    </xf>
    <xf numFmtId="0" fontId="36" fillId="0" borderId="29" xfId="0" applyFont="1" applyFill="1" applyBorder="1" applyAlignment="1">
      <alignment horizontal="left" vertical="center" wrapText="1"/>
    </xf>
    <xf numFmtId="164" fontId="31" fillId="2" borderId="12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64" fontId="30" fillId="0" borderId="18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164" fontId="37" fillId="0" borderId="9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64" fontId="37" fillId="4" borderId="4" xfId="0" applyNumberFormat="1" applyFont="1" applyFill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 vertical="center"/>
    </xf>
    <xf numFmtId="164" fontId="37" fillId="0" borderId="27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164" fontId="38" fillId="0" borderId="18" xfId="0" quotePrefix="1" applyNumberFormat="1" applyFont="1" applyFill="1" applyBorder="1" applyAlignment="1">
      <alignment horizontal="center" vertical="center"/>
    </xf>
    <xf numFmtId="164" fontId="38" fillId="0" borderId="9" xfId="0" quotePrefix="1" applyNumberFormat="1" applyFont="1" applyFill="1" applyBorder="1" applyAlignment="1">
      <alignment horizontal="center" vertical="center"/>
    </xf>
    <xf numFmtId="164" fontId="38" fillId="0" borderId="9" xfId="0" applyNumberFormat="1" applyFont="1" applyFill="1" applyBorder="1" applyAlignment="1">
      <alignment horizontal="center" vertical="center"/>
    </xf>
    <xf numFmtId="164" fontId="38" fillId="0" borderId="30" xfId="0" applyNumberFormat="1" applyFont="1" applyFill="1" applyBorder="1" applyAlignment="1">
      <alignment horizontal="center" vertical="center"/>
    </xf>
    <xf numFmtId="164" fontId="38" fillId="0" borderId="12" xfId="0" quotePrefix="1" applyNumberFormat="1" applyFont="1" applyFill="1" applyBorder="1" applyAlignment="1">
      <alignment horizontal="center" vertical="center"/>
    </xf>
    <xf numFmtId="164" fontId="38" fillId="0" borderId="16" xfId="0" quotePrefix="1" applyNumberFormat="1" applyFont="1" applyFill="1" applyBorder="1" applyAlignment="1">
      <alignment horizontal="center" vertical="center"/>
    </xf>
    <xf numFmtId="164" fontId="38" fillId="0" borderId="15" xfId="0" quotePrefix="1" applyNumberFormat="1" applyFont="1" applyFill="1" applyBorder="1" applyAlignment="1">
      <alignment horizontal="center" vertical="center"/>
    </xf>
    <xf numFmtId="164" fontId="43" fillId="0" borderId="12" xfId="0" quotePrefix="1" applyNumberFormat="1" applyFont="1" applyFill="1" applyBorder="1" applyAlignment="1">
      <alignment horizontal="center" vertical="center"/>
    </xf>
    <xf numFmtId="164" fontId="38" fillId="0" borderId="16" xfId="0" applyNumberFormat="1" applyFont="1" applyFill="1" applyBorder="1" applyAlignment="1">
      <alignment horizontal="center" vertical="center"/>
    </xf>
    <xf numFmtId="164" fontId="38" fillId="0" borderId="15" xfId="0" applyNumberFormat="1" applyFont="1" applyFill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164" fontId="37" fillId="0" borderId="4" xfId="0" applyNumberFormat="1" applyFont="1" applyBorder="1"/>
    <xf numFmtId="164" fontId="26" fillId="0" borderId="17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47" fillId="0" borderId="27" xfId="0" applyNumberFormat="1" applyFont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vertical="center" wrapText="1"/>
    </xf>
    <xf numFmtId="164" fontId="54" fillId="0" borderId="21" xfId="0" applyNumberFormat="1" applyFont="1" applyFill="1" applyBorder="1" applyAlignment="1">
      <alignment horizontal="right" vertical="center"/>
    </xf>
    <xf numFmtId="164" fontId="54" fillId="0" borderId="9" xfId="0" applyNumberFormat="1" applyFont="1" applyFill="1" applyBorder="1" applyAlignment="1">
      <alignment vertical="center"/>
    </xf>
    <xf numFmtId="164" fontId="33" fillId="3" borderId="12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vertical="center"/>
    </xf>
    <xf numFmtId="164" fontId="54" fillId="0" borderId="31" xfId="0" applyNumberFormat="1" applyFont="1" applyFill="1" applyBorder="1" applyAlignment="1">
      <alignment horizontal="right" vertical="center"/>
    </xf>
    <xf numFmtId="164" fontId="54" fillId="3" borderId="12" xfId="0" applyNumberFormat="1" applyFont="1" applyFill="1" applyBorder="1" applyAlignment="1">
      <alignment vertical="center"/>
    </xf>
    <xf numFmtId="164" fontId="54" fillId="3" borderId="32" xfId="0" applyNumberFormat="1" applyFont="1" applyFill="1" applyBorder="1" applyAlignment="1">
      <alignment horizontal="right" vertical="center"/>
    </xf>
    <xf numFmtId="164" fontId="54" fillId="3" borderId="22" xfId="0" applyNumberFormat="1" applyFont="1" applyFill="1" applyBorder="1" applyAlignment="1">
      <alignment vertical="center"/>
    </xf>
    <xf numFmtId="0" fontId="40" fillId="0" borderId="33" xfId="0" applyFont="1" applyBorder="1" applyAlignment="1">
      <alignment horizontal="center" vertical="center" wrapText="1"/>
    </xf>
    <xf numFmtId="164" fontId="37" fillId="0" borderId="31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164" fontId="37" fillId="0" borderId="34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vertical="center" wrapText="1"/>
    </xf>
    <xf numFmtId="164" fontId="54" fillId="0" borderId="35" xfId="0" applyNumberFormat="1" applyFont="1" applyFill="1" applyBorder="1" applyAlignment="1">
      <alignment horizontal="right" vertical="center"/>
    </xf>
    <xf numFmtId="164" fontId="54" fillId="0" borderId="15" xfId="0" applyNumberFormat="1" applyFont="1" applyFill="1" applyBorder="1" applyAlignment="1">
      <alignment horizontal="right" vertical="center"/>
    </xf>
    <xf numFmtId="164" fontId="54" fillId="0" borderId="16" xfId="0" applyNumberFormat="1" applyFont="1" applyFill="1" applyBorder="1" applyAlignment="1">
      <alignment horizontal="right" vertical="center"/>
    </xf>
    <xf numFmtId="164" fontId="54" fillId="0" borderId="12" xfId="0" applyNumberFormat="1" applyFont="1" applyFill="1" applyBorder="1" applyAlignment="1">
      <alignment vertical="center"/>
    </xf>
    <xf numFmtId="164" fontId="54" fillId="0" borderId="32" xfId="0" applyNumberFormat="1" applyFont="1" applyFill="1" applyBorder="1" applyAlignment="1">
      <alignment horizontal="right" vertical="center"/>
    </xf>
    <xf numFmtId="164" fontId="54" fillId="0" borderId="12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8" fillId="0" borderId="27" xfId="0" quotePrefix="1" applyFont="1" applyFill="1" applyBorder="1" applyAlignment="1">
      <alignment horizontal="center" vertical="center"/>
    </xf>
    <xf numFmtId="164" fontId="38" fillId="0" borderId="27" xfId="0" quotePrefix="1" applyNumberFormat="1" applyFont="1" applyFill="1" applyBorder="1" applyAlignment="1">
      <alignment horizontal="center" vertical="center"/>
    </xf>
    <xf numFmtId="164" fontId="54" fillId="0" borderId="27" xfId="0" applyNumberFormat="1" applyFont="1" applyFill="1" applyBorder="1" applyAlignment="1">
      <alignment horizontal="right" vertical="center"/>
    </xf>
    <xf numFmtId="164" fontId="54" fillId="0" borderId="18" xfId="0" applyNumberFormat="1" applyFont="1" applyFill="1" applyBorder="1" applyAlignment="1">
      <alignment vertical="center"/>
    </xf>
    <xf numFmtId="164" fontId="54" fillId="0" borderId="36" xfId="0" applyNumberFormat="1" applyFont="1" applyFill="1" applyBorder="1" applyAlignment="1">
      <alignment horizontal="right" vertical="center"/>
    </xf>
    <xf numFmtId="164" fontId="38" fillId="0" borderId="35" xfId="0" quotePrefix="1" applyNumberFormat="1" applyFont="1" applyFill="1" applyBorder="1" applyAlignment="1">
      <alignment horizontal="center" vertical="center"/>
    </xf>
    <xf numFmtId="164" fontId="54" fillId="0" borderId="37" xfId="0" applyNumberFormat="1" applyFont="1" applyFill="1" applyBorder="1" applyAlignment="1">
      <alignment horizontal="right" vertical="center"/>
    </xf>
    <xf numFmtId="164" fontId="53" fillId="3" borderId="12" xfId="0" applyNumberFormat="1" applyFont="1" applyFill="1" applyBorder="1" applyAlignment="1">
      <alignment vertical="center"/>
    </xf>
    <xf numFmtId="164" fontId="53" fillId="3" borderId="32" xfId="0" applyNumberFormat="1" applyFont="1" applyFill="1" applyBorder="1" applyAlignment="1">
      <alignment horizontal="right" vertical="center"/>
    </xf>
    <xf numFmtId="164" fontId="37" fillId="0" borderId="2" xfId="0" applyNumberFormat="1" applyFont="1" applyBorder="1"/>
    <xf numFmtId="164" fontId="54" fillId="0" borderId="24" xfId="0" applyNumberFormat="1" applyFont="1" applyFill="1" applyBorder="1" applyAlignment="1">
      <alignment vertical="center"/>
    </xf>
    <xf numFmtId="164" fontId="54" fillId="0" borderId="34" xfId="0" applyNumberFormat="1" applyFont="1" applyFill="1" applyBorder="1" applyAlignment="1">
      <alignment horizontal="right" vertical="center"/>
    </xf>
    <xf numFmtId="164" fontId="39" fillId="0" borderId="16" xfId="0" applyNumberFormat="1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9" fontId="40" fillId="0" borderId="31" xfId="0" applyNumberFormat="1" applyFont="1" applyBorder="1" applyAlignment="1">
      <alignment horizontal="center" vertical="center"/>
    </xf>
    <xf numFmtId="49" fontId="40" fillId="0" borderId="32" xfId="0" applyNumberFormat="1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64" fontId="54" fillId="0" borderId="16" xfId="0" applyNumberFormat="1" applyFont="1" applyFill="1" applyBorder="1" applyAlignment="1">
      <alignment horizontal="center" vertical="center"/>
    </xf>
    <xf numFmtId="164" fontId="54" fillId="0" borderId="31" xfId="0" applyNumberFormat="1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/>
    </xf>
    <xf numFmtId="164" fontId="31" fillId="3" borderId="18" xfId="0" applyNumberFormat="1" applyFont="1" applyFill="1" applyBorder="1" applyAlignment="1">
      <alignment horizontal="center" vertical="center" wrapText="1"/>
    </xf>
    <xf numFmtId="0" fontId="49" fillId="5" borderId="22" xfId="0" applyFont="1" applyFill="1" applyBorder="1" applyAlignment="1">
      <alignment vertical="center" wrapText="1"/>
    </xf>
    <xf numFmtId="49" fontId="6" fillId="5" borderId="12" xfId="0" applyNumberFormat="1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vertical="center" wrapText="1"/>
    </xf>
    <xf numFmtId="164" fontId="31" fillId="5" borderId="12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7" fillId="0" borderId="0" xfId="0" applyFont="1" applyBorder="1"/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/>
    </xf>
    <xf numFmtId="164" fontId="38" fillId="0" borderId="17" xfId="0" applyNumberFormat="1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/>
    </xf>
    <xf numFmtId="164" fontId="38" fillId="0" borderId="18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 wrapText="1"/>
    </xf>
    <xf numFmtId="0" fontId="38" fillId="0" borderId="17" xfId="0" quotePrefix="1" applyFont="1" applyFill="1" applyBorder="1" applyAlignment="1">
      <alignment horizontal="center" vertical="center"/>
    </xf>
    <xf numFmtId="164" fontId="38" fillId="0" borderId="17" xfId="0" quotePrefix="1" applyNumberFormat="1" applyFont="1" applyFill="1" applyBorder="1" applyAlignment="1">
      <alignment horizontal="center" vertical="center"/>
    </xf>
    <xf numFmtId="164" fontId="54" fillId="0" borderId="17" xfId="0" applyNumberFormat="1" applyFont="1" applyFill="1" applyBorder="1" applyAlignment="1">
      <alignment horizontal="right" vertical="center"/>
    </xf>
    <xf numFmtId="164" fontId="54" fillId="0" borderId="33" xfId="0" applyNumberFormat="1" applyFont="1" applyFill="1" applyBorder="1" applyAlignment="1">
      <alignment horizontal="right" vertical="center"/>
    </xf>
    <xf numFmtId="0" fontId="39" fillId="0" borderId="38" xfId="0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57" fillId="0" borderId="0" xfId="0" applyFont="1"/>
    <xf numFmtId="0" fontId="39" fillId="0" borderId="36" xfId="0" applyFont="1" applyBorder="1" applyAlignment="1">
      <alignment horizontal="center" vertical="center"/>
    </xf>
    <xf numFmtId="0" fontId="61" fillId="0" borderId="4" xfId="0" applyFont="1" applyBorder="1" applyAlignment="1">
      <alignment horizontal="left" vertical="center"/>
    </xf>
    <xf numFmtId="0" fontId="58" fillId="0" borderId="2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62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1" fillId="3" borderId="36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0" fontId="51" fillId="3" borderId="22" xfId="0" applyFont="1" applyFill="1" applyBorder="1" applyAlignment="1">
      <alignment vertical="center" wrapText="1"/>
    </xf>
    <xf numFmtId="49" fontId="6" fillId="3" borderId="12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32" xfId="0" applyNumberFormat="1" applyFont="1" applyFill="1" applyBorder="1" applyAlignment="1">
      <alignment horizontal="center" vertical="center"/>
    </xf>
    <xf numFmtId="164" fontId="54" fillId="0" borderId="9" xfId="0" applyNumberFormat="1" applyFont="1" applyFill="1" applyBorder="1" applyAlignment="1">
      <alignment horizontal="center" vertical="center"/>
    </xf>
    <xf numFmtId="164" fontId="54" fillId="0" borderId="21" xfId="0" applyNumberFormat="1" applyFont="1" applyFill="1" applyBorder="1" applyAlignment="1">
      <alignment horizontal="center" vertical="center"/>
    </xf>
    <xf numFmtId="164" fontId="33" fillId="5" borderId="12" xfId="0" applyNumberFormat="1" applyFont="1" applyFill="1" applyBorder="1" applyAlignment="1">
      <alignment horizontal="center" vertical="center" wrapText="1"/>
    </xf>
    <xf numFmtId="164" fontId="54" fillId="5" borderId="12" xfId="0" applyNumberFormat="1" applyFont="1" applyFill="1" applyBorder="1" applyAlignment="1">
      <alignment horizontal="center" vertical="center"/>
    </xf>
    <xf numFmtId="164" fontId="54" fillId="5" borderId="32" xfId="0" applyNumberFormat="1" applyFont="1" applyFill="1" applyBorder="1" applyAlignment="1">
      <alignment horizontal="center" vertical="center"/>
    </xf>
    <xf numFmtId="164" fontId="31" fillId="5" borderId="32" xfId="0" applyNumberFormat="1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vertical="center" wrapText="1"/>
    </xf>
    <xf numFmtId="0" fontId="63" fillId="0" borderId="0" xfId="0" applyFont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164" fontId="54" fillId="0" borderId="24" xfId="0" applyNumberFormat="1" applyFont="1" applyFill="1" applyBorder="1" applyAlignment="1">
      <alignment horizontal="center" vertical="center"/>
    </xf>
    <xf numFmtId="164" fontId="54" fillId="0" borderId="34" xfId="0" applyNumberFormat="1" applyFont="1" applyFill="1" applyBorder="1" applyAlignment="1">
      <alignment horizontal="center" vertical="center"/>
    </xf>
    <xf numFmtId="0" fontId="65" fillId="0" borderId="0" xfId="0" applyFont="1"/>
    <xf numFmtId="0" fontId="66" fillId="0" borderId="0" xfId="0" applyFont="1"/>
    <xf numFmtId="0" fontId="65" fillId="0" borderId="0" xfId="0" applyFont="1" applyAlignment="1">
      <alignment vertical="center"/>
    </xf>
    <xf numFmtId="0" fontId="67" fillId="0" borderId="0" xfId="0" applyFont="1"/>
    <xf numFmtId="0" fontId="21" fillId="0" borderId="0" xfId="0" applyFont="1"/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6" fontId="3" fillId="0" borderId="40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42" xfId="0" applyFont="1" applyBorder="1" applyAlignment="1">
      <alignment horizontal="left" vertical="center" wrapText="1"/>
    </xf>
    <xf numFmtId="0" fontId="59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44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/>
    <xf numFmtId="0" fontId="39" fillId="0" borderId="18" xfId="0" applyFont="1" applyBorder="1" applyAlignment="1">
      <alignment horizontal="center" vertical="center" wrapText="1"/>
    </xf>
    <xf numFmtId="0" fontId="39" fillId="0" borderId="9" xfId="0" applyFont="1" applyBorder="1"/>
    <xf numFmtId="0" fontId="37" fillId="0" borderId="2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4" fontId="54" fillId="0" borderId="37" xfId="0" applyNumberFormat="1" applyFont="1" applyFill="1" applyBorder="1" applyAlignment="1">
      <alignment horizontal="center" vertical="center"/>
    </xf>
    <xf numFmtId="164" fontId="54" fillId="0" borderId="3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52" fillId="0" borderId="16" xfId="0" applyNumberFormat="1" applyFont="1" applyBorder="1" applyAlignment="1">
      <alignment horizontal="center" vertical="center" wrapText="1"/>
    </xf>
    <xf numFmtId="164" fontId="52" fillId="0" borderId="9" xfId="0" applyNumberFormat="1" applyFont="1" applyBorder="1" applyAlignment="1">
      <alignment horizontal="center" vertical="center" wrapText="1"/>
    </xf>
    <xf numFmtId="164" fontId="54" fillId="0" borderId="27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opLeftCell="A16" workbookViewId="0">
      <selection activeCell="E30" sqref="E30"/>
    </sheetView>
  </sheetViews>
  <sheetFormatPr defaultRowHeight="15"/>
  <cols>
    <col min="1" max="1" width="0.140625" customWidth="1"/>
    <col min="2" max="2" width="26.7109375" customWidth="1"/>
    <col min="6" max="6" width="8" customWidth="1"/>
    <col min="8" max="8" width="10.85546875" customWidth="1"/>
    <col min="9" max="9" width="7.42578125" customWidth="1"/>
    <col min="10" max="10" width="6.28515625" customWidth="1"/>
  </cols>
  <sheetData>
    <row r="1" spans="2:10" ht="25.5" customHeight="1">
      <c r="B1" s="7"/>
      <c r="F1" s="301" t="s">
        <v>129</v>
      </c>
      <c r="G1" s="301"/>
      <c r="H1" s="301"/>
      <c r="I1" s="297"/>
    </row>
    <row r="2" spans="2:10" ht="18.75">
      <c r="F2" s="299" t="s">
        <v>322</v>
      </c>
      <c r="G2" s="297"/>
      <c r="H2" s="297"/>
      <c r="I2" s="297"/>
      <c r="J2" s="300"/>
    </row>
    <row r="3" spans="2:10" ht="18.75">
      <c r="B3" s="17"/>
      <c r="F3" s="299" t="s">
        <v>323</v>
      </c>
      <c r="G3" s="297"/>
      <c r="H3" s="297"/>
      <c r="I3" s="297"/>
      <c r="J3" s="300"/>
    </row>
    <row r="4" spans="2:10" ht="18.75">
      <c r="B4" s="8"/>
      <c r="F4" s="297" t="s">
        <v>324</v>
      </c>
      <c r="G4" s="297"/>
      <c r="H4" s="297"/>
      <c r="I4" s="297"/>
      <c r="J4" s="300"/>
    </row>
    <row r="5" spans="2:10" ht="18.75">
      <c r="B5" s="9"/>
      <c r="F5" s="297"/>
      <c r="G5" s="297"/>
      <c r="H5" s="297"/>
      <c r="I5" s="297"/>
      <c r="J5" s="300"/>
    </row>
    <row r="6" spans="2:10" ht="18.75">
      <c r="B6" s="9"/>
      <c r="F6" s="297"/>
      <c r="G6" s="297"/>
      <c r="H6" s="297"/>
      <c r="I6" s="297"/>
      <c r="J6" s="300"/>
    </row>
    <row r="7" spans="2:10" ht="18.75">
      <c r="B7" s="9"/>
      <c r="F7" s="298"/>
      <c r="G7" s="298"/>
      <c r="H7" s="298"/>
      <c r="I7" s="298"/>
      <c r="J7" s="300"/>
    </row>
    <row r="8" spans="2:10">
      <c r="B8" s="9"/>
    </row>
    <row r="9" spans="2:10" ht="53.25" customHeight="1" thickBot="1">
      <c r="B9" s="7"/>
    </row>
    <row r="10" spans="2:10" ht="15.75">
      <c r="B10" s="305"/>
      <c r="C10" s="305"/>
      <c r="D10" s="1"/>
      <c r="E10" s="1"/>
      <c r="F10" s="1"/>
      <c r="G10" s="321"/>
      <c r="H10" s="321"/>
      <c r="I10" s="312" t="s">
        <v>108</v>
      </c>
      <c r="J10" s="313"/>
    </row>
    <row r="11" spans="2:10" ht="16.5" thickBot="1">
      <c r="B11" s="7"/>
      <c r="C11" s="7"/>
      <c r="D11" s="7"/>
      <c r="E11" s="7"/>
      <c r="F11" s="7"/>
      <c r="G11" s="7"/>
      <c r="H11" s="16" t="s">
        <v>292</v>
      </c>
      <c r="I11" s="314">
        <v>2018</v>
      </c>
      <c r="J11" s="315"/>
    </row>
    <row r="12" spans="2:10" ht="78" customHeight="1" thickBot="1">
      <c r="B12" s="18" t="s">
        <v>109</v>
      </c>
      <c r="C12" s="317" t="s">
        <v>194</v>
      </c>
      <c r="D12" s="317"/>
      <c r="E12" s="317"/>
      <c r="F12" s="317"/>
      <c r="G12" s="317"/>
      <c r="H12" s="268" t="s">
        <v>110</v>
      </c>
      <c r="I12" s="267" t="s">
        <v>111</v>
      </c>
      <c r="J12" s="4"/>
    </row>
    <row r="13" spans="2:10" ht="32.25" thickBot="1">
      <c r="B13" s="20" t="s">
        <v>112</v>
      </c>
      <c r="C13" s="325" t="s">
        <v>113</v>
      </c>
      <c r="D13" s="325"/>
      <c r="E13" s="325"/>
      <c r="F13" s="325"/>
      <c r="G13" s="325"/>
      <c r="H13" s="268" t="s">
        <v>114</v>
      </c>
      <c r="I13" s="267" t="s">
        <v>115</v>
      </c>
      <c r="J13" s="4"/>
    </row>
    <row r="14" spans="2:10" ht="16.5" thickBot="1">
      <c r="B14" s="20" t="s">
        <v>116</v>
      </c>
      <c r="C14" s="326"/>
      <c r="D14" s="326"/>
      <c r="E14" s="326"/>
      <c r="F14" s="326"/>
      <c r="G14" s="326"/>
      <c r="H14" s="268" t="s">
        <v>117</v>
      </c>
      <c r="I14" s="267"/>
      <c r="J14" s="4"/>
    </row>
    <row r="15" spans="2:10" ht="51" customHeight="1" thickBot="1">
      <c r="B15" s="322" t="s">
        <v>118</v>
      </c>
      <c r="C15" s="323" t="s">
        <v>119</v>
      </c>
      <c r="D15" s="323"/>
      <c r="E15" s="323"/>
      <c r="F15" s="323"/>
      <c r="G15" s="323"/>
      <c r="H15" s="318" t="s">
        <v>120</v>
      </c>
      <c r="I15" s="265" t="s">
        <v>130</v>
      </c>
      <c r="J15" s="266"/>
    </row>
    <row r="16" spans="2:10" ht="25.5" customHeight="1" thickBot="1">
      <c r="B16" s="322"/>
      <c r="C16" s="316" t="s">
        <v>314</v>
      </c>
      <c r="D16" s="316"/>
      <c r="E16" s="316"/>
      <c r="F16" s="316"/>
      <c r="G16" s="316"/>
      <c r="H16" s="319"/>
      <c r="I16" s="265" t="s">
        <v>315</v>
      </c>
      <c r="J16" s="266"/>
    </row>
    <row r="17" spans="2:10" ht="31.5" customHeight="1" thickBot="1">
      <c r="B17" s="322"/>
      <c r="C17" s="316" t="s">
        <v>316</v>
      </c>
      <c r="D17" s="316"/>
      <c r="E17" s="316"/>
      <c r="F17" s="316"/>
      <c r="G17" s="316"/>
      <c r="H17" s="319"/>
      <c r="I17" s="265" t="s">
        <v>317</v>
      </c>
      <c r="J17" s="266"/>
    </row>
    <row r="18" spans="2:10" ht="36.75" customHeight="1" thickBot="1">
      <c r="B18" s="322"/>
      <c r="C18" s="316" t="s">
        <v>318</v>
      </c>
      <c r="D18" s="316"/>
      <c r="E18" s="316"/>
      <c r="F18" s="316"/>
      <c r="G18" s="316"/>
      <c r="H18" s="320"/>
      <c r="I18" s="265" t="s">
        <v>319</v>
      </c>
      <c r="J18" s="266"/>
    </row>
    <row r="19" spans="2:10" ht="30.75" customHeight="1" thickBot="1">
      <c r="B19" s="20" t="s">
        <v>121</v>
      </c>
      <c r="C19" s="325"/>
      <c r="D19" s="325"/>
      <c r="E19" s="325"/>
      <c r="F19" s="325"/>
      <c r="G19" s="325"/>
      <c r="H19" s="14"/>
      <c r="I19" s="14"/>
      <c r="J19" s="4"/>
    </row>
    <row r="20" spans="2:10" ht="15.75" customHeight="1" thickBot="1">
      <c r="B20" s="20" t="s">
        <v>122</v>
      </c>
      <c r="C20" s="325" t="s">
        <v>123</v>
      </c>
      <c r="D20" s="325"/>
      <c r="E20" s="325"/>
      <c r="F20" s="325"/>
      <c r="G20" s="325"/>
      <c r="H20" s="14"/>
      <c r="I20" s="14"/>
      <c r="J20" s="4"/>
    </row>
    <row r="21" spans="2:10" ht="24.75" customHeight="1" thickBot="1">
      <c r="B21" s="20" t="s">
        <v>124</v>
      </c>
      <c r="C21" s="327">
        <v>7</v>
      </c>
      <c r="D21" s="327"/>
      <c r="E21" s="11"/>
      <c r="F21" s="11"/>
      <c r="G21" s="11"/>
      <c r="H21" s="13"/>
      <c r="I21" s="14"/>
      <c r="J21" s="4"/>
    </row>
    <row r="22" spans="2:10" ht="16.5" thickBot="1">
      <c r="B22" s="20" t="s">
        <v>125</v>
      </c>
      <c r="C22" s="324" t="s">
        <v>126</v>
      </c>
      <c r="D22" s="324"/>
      <c r="E22" s="324"/>
      <c r="F22" s="324"/>
      <c r="G22" s="324"/>
      <c r="H22" s="14"/>
      <c r="I22" s="14"/>
      <c r="J22" s="4"/>
    </row>
    <row r="23" spans="2:10" ht="15" customHeight="1">
      <c r="B23" s="306" t="s">
        <v>127</v>
      </c>
      <c r="C23" s="308" t="s">
        <v>313</v>
      </c>
      <c r="D23" s="308"/>
      <c r="E23" s="308"/>
      <c r="F23" s="304"/>
      <c r="G23" s="304"/>
      <c r="H23" s="15"/>
      <c r="I23" s="15"/>
      <c r="J23" s="19"/>
    </row>
    <row r="24" spans="2:10" ht="6.75" customHeight="1" thickBot="1">
      <c r="B24" s="307"/>
      <c r="C24" s="309"/>
      <c r="D24" s="309"/>
      <c r="E24" s="309"/>
      <c r="F24" s="310"/>
      <c r="G24" s="310"/>
      <c r="H24" s="10"/>
      <c r="I24" s="10"/>
      <c r="J24" s="2"/>
    </row>
    <row r="25" spans="2:10" ht="15.75">
      <c r="B25" s="302" t="s">
        <v>128</v>
      </c>
      <c r="C25" s="15"/>
      <c r="D25" s="15"/>
      <c r="E25" s="15"/>
      <c r="F25" s="15"/>
      <c r="G25" s="15"/>
      <c r="H25" s="15"/>
      <c r="I25" s="15"/>
      <c r="J25" s="304"/>
    </row>
    <row r="26" spans="2:10" ht="47.25" customHeight="1">
      <c r="B26" s="303"/>
      <c r="C26" s="311" t="s">
        <v>293</v>
      </c>
      <c r="D26" s="311"/>
      <c r="E26" s="311"/>
      <c r="F26" s="311"/>
      <c r="G26" s="7"/>
      <c r="H26" s="7"/>
      <c r="I26" s="7"/>
      <c r="J26" s="305"/>
    </row>
    <row r="27" spans="2:10" ht="15.75">
      <c r="B27" s="303"/>
      <c r="C27" s="7"/>
      <c r="D27" s="7"/>
      <c r="E27" s="7"/>
      <c r="F27" s="7"/>
      <c r="G27" s="7"/>
      <c r="H27" s="16"/>
      <c r="I27" s="7"/>
      <c r="J27" s="305"/>
    </row>
    <row r="28" spans="2:10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6.5">
      <c r="B29" s="6"/>
    </row>
    <row r="30" spans="2:10" ht="15.75">
      <c r="B30" s="3"/>
    </row>
    <row r="31" spans="2:10" ht="15.75">
      <c r="B31" s="3"/>
    </row>
    <row r="32" spans="2:10" ht="15.75">
      <c r="B32" s="3"/>
    </row>
    <row r="33" spans="2:2" ht="15.75">
      <c r="B33" s="3"/>
    </row>
    <row r="34" spans="2:2" ht="15.75">
      <c r="B34" s="3"/>
    </row>
    <row r="35" spans="2:2" ht="15.75">
      <c r="B35" s="3"/>
    </row>
    <row r="36" spans="2:2" ht="15.75">
      <c r="B36" s="3"/>
    </row>
  </sheetData>
  <mergeCells count="24">
    <mergeCell ref="C22:G22"/>
    <mergeCell ref="C19:G19"/>
    <mergeCell ref="C20:G20"/>
    <mergeCell ref="C13:G13"/>
    <mergeCell ref="C17:G17"/>
    <mergeCell ref="C14:G14"/>
    <mergeCell ref="C21:D21"/>
    <mergeCell ref="I10:J10"/>
    <mergeCell ref="I11:J11"/>
    <mergeCell ref="C18:G18"/>
    <mergeCell ref="C12:G12"/>
    <mergeCell ref="H15:H18"/>
    <mergeCell ref="C16:G16"/>
    <mergeCell ref="B10:C10"/>
    <mergeCell ref="G10:H10"/>
    <mergeCell ref="B15:B18"/>
    <mergeCell ref="C15:G15"/>
    <mergeCell ref="B25:B27"/>
    <mergeCell ref="J25:J27"/>
    <mergeCell ref="B23:B24"/>
    <mergeCell ref="C23:E24"/>
    <mergeCell ref="F23:F24"/>
    <mergeCell ref="G23:G24"/>
    <mergeCell ref="C26:F26"/>
  </mergeCells>
  <phoneticPr fontId="0" type="noConversion"/>
  <pageMargins left="0.7" right="0.7" top="0.75" bottom="0.75" header="0.3" footer="0.3"/>
  <pageSetup paperSize="9" scale="9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topLeftCell="A52" workbookViewId="0">
      <selection activeCell="G73" sqref="G73"/>
    </sheetView>
  </sheetViews>
  <sheetFormatPr defaultRowHeight="15"/>
  <cols>
    <col min="1" max="1" width="2.5703125" customWidth="1"/>
    <col min="2" max="2" width="54" customWidth="1"/>
    <col min="3" max="3" width="8.5703125" customWidth="1"/>
    <col min="4" max="7" width="12" customWidth="1"/>
  </cols>
  <sheetData>
    <row r="1" spans="2:7" ht="15.75">
      <c r="B1" s="336" t="s">
        <v>320</v>
      </c>
      <c r="C1" s="336"/>
      <c r="D1" s="336"/>
      <c r="E1" s="336"/>
      <c r="F1" s="336"/>
      <c r="G1" s="336"/>
    </row>
    <row r="2" spans="2:7" ht="15.75">
      <c r="B2" s="337" t="s">
        <v>321</v>
      </c>
      <c r="C2" s="337"/>
      <c r="D2" s="337"/>
      <c r="E2" s="337"/>
      <c r="F2" s="337"/>
      <c r="G2" s="337"/>
    </row>
    <row r="3" spans="2:7" ht="15.75">
      <c r="B3" s="338" t="s">
        <v>68</v>
      </c>
      <c r="C3" s="338"/>
      <c r="D3" s="338"/>
      <c r="E3" s="338"/>
      <c r="F3" s="338"/>
      <c r="G3" s="338"/>
    </row>
    <row r="4" spans="2:7" ht="15.75" thickBot="1"/>
    <row r="5" spans="2:7" ht="62.25" customHeight="1">
      <c r="B5" s="339" t="s">
        <v>311</v>
      </c>
      <c r="C5" s="341" t="s">
        <v>0</v>
      </c>
      <c r="D5" s="343" t="s">
        <v>294</v>
      </c>
      <c r="E5" s="343" t="s">
        <v>295</v>
      </c>
      <c r="F5" s="343" t="s">
        <v>296</v>
      </c>
      <c r="G5" s="345" t="s">
        <v>297</v>
      </c>
    </row>
    <row r="6" spans="2:7" ht="28.5" customHeight="1">
      <c r="B6" s="340"/>
      <c r="C6" s="342"/>
      <c r="D6" s="344"/>
      <c r="E6" s="344"/>
      <c r="F6" s="344"/>
      <c r="G6" s="346"/>
    </row>
    <row r="7" spans="2:7" ht="16.5" thickBot="1">
      <c r="B7" s="60">
        <v>1</v>
      </c>
      <c r="C7" s="61">
        <v>2</v>
      </c>
      <c r="D7" s="61">
        <v>3</v>
      </c>
      <c r="E7" s="61">
        <v>4</v>
      </c>
      <c r="F7" s="61">
        <v>5</v>
      </c>
      <c r="G7" s="192">
        <v>6</v>
      </c>
    </row>
    <row r="8" spans="2:7" ht="16.5" customHeight="1" thickBot="1">
      <c r="B8" s="328" t="s">
        <v>1</v>
      </c>
      <c r="C8" s="329"/>
      <c r="D8" s="329"/>
      <c r="E8" s="329"/>
      <c r="F8" s="329"/>
      <c r="G8" s="330"/>
    </row>
    <row r="9" spans="2:7" ht="33" customHeight="1" thickBot="1">
      <c r="B9" s="96" t="s">
        <v>2</v>
      </c>
      <c r="C9" s="89" t="s">
        <v>231</v>
      </c>
      <c r="D9" s="90">
        <f>D14</f>
        <v>420</v>
      </c>
      <c r="E9" s="90">
        <f>E14</f>
        <v>305.5</v>
      </c>
      <c r="F9" s="189">
        <f>SUM(E9-D9)</f>
        <v>-114.5</v>
      </c>
      <c r="G9" s="190">
        <f>SUM(E9/D9)*100</f>
        <v>72.738095238095241</v>
      </c>
    </row>
    <row r="10" spans="2:7" ht="18" customHeight="1">
      <c r="B10" s="54" t="s">
        <v>3</v>
      </c>
      <c r="C10" s="88" t="s">
        <v>232</v>
      </c>
      <c r="D10" s="149"/>
      <c r="E10" s="149"/>
      <c r="F10" s="149"/>
      <c r="G10" s="193"/>
    </row>
    <row r="11" spans="2:7" s="30" customFormat="1" ht="18" customHeight="1">
      <c r="B11" s="62" t="s">
        <v>4</v>
      </c>
      <c r="C11" s="70" t="s">
        <v>233</v>
      </c>
      <c r="D11" s="149"/>
      <c r="E11" s="149"/>
      <c r="F11" s="149"/>
      <c r="G11" s="193"/>
    </row>
    <row r="12" spans="2:7" s="30" customFormat="1" ht="19.5" customHeight="1">
      <c r="B12" s="62" t="s">
        <v>243</v>
      </c>
      <c r="C12" s="70" t="s">
        <v>234</v>
      </c>
      <c r="D12" s="149"/>
      <c r="E12" s="149"/>
      <c r="F12" s="149"/>
      <c r="G12" s="193"/>
    </row>
    <row r="13" spans="2:7" s="30" customFormat="1" ht="19.5" customHeight="1">
      <c r="B13" s="62" t="s">
        <v>244</v>
      </c>
      <c r="C13" s="70" t="s">
        <v>235</v>
      </c>
      <c r="D13" s="149"/>
      <c r="E13" s="149"/>
      <c r="F13" s="149"/>
      <c r="G13" s="193"/>
    </row>
    <row r="14" spans="2:7" s="30" customFormat="1" ht="38.25" customHeight="1">
      <c r="B14" s="62" t="s">
        <v>245</v>
      </c>
      <c r="C14" s="70" t="s">
        <v>236</v>
      </c>
      <c r="D14" s="150">
        <f>200+220</f>
        <v>420</v>
      </c>
      <c r="E14" s="150">
        <v>305.5</v>
      </c>
      <c r="F14" s="185">
        <f>SUM(E14-D14)</f>
        <v>-114.5</v>
      </c>
      <c r="G14" s="184">
        <f>SUM(E14/D14)*100</f>
        <v>72.738095238095241</v>
      </c>
    </row>
    <row r="15" spans="2:7" s="30" customFormat="1" ht="34.5" customHeight="1">
      <c r="B15" s="62" t="s">
        <v>286</v>
      </c>
      <c r="C15" s="70" t="s">
        <v>237</v>
      </c>
      <c r="D15" s="150"/>
      <c r="E15" s="150"/>
      <c r="F15" s="150"/>
      <c r="G15" s="194"/>
    </row>
    <row r="16" spans="2:7" s="30" customFormat="1" ht="19.5" customHeight="1">
      <c r="B16" s="62" t="s">
        <v>5</v>
      </c>
      <c r="C16" s="70" t="s">
        <v>238</v>
      </c>
      <c r="D16" s="149"/>
      <c r="E16" s="149"/>
      <c r="F16" s="149"/>
      <c r="G16" s="193"/>
    </row>
    <row r="17" spans="2:7" s="30" customFormat="1" ht="19.5" customHeight="1">
      <c r="B17" s="62" t="s">
        <v>6</v>
      </c>
      <c r="C17" s="70" t="s">
        <v>239</v>
      </c>
      <c r="D17" s="149"/>
      <c r="E17" s="149"/>
      <c r="F17" s="149"/>
      <c r="G17" s="193"/>
    </row>
    <row r="18" spans="2:7" s="30" customFormat="1" ht="19.5" customHeight="1">
      <c r="B18" s="62" t="s">
        <v>302</v>
      </c>
      <c r="C18" s="70" t="s">
        <v>240</v>
      </c>
      <c r="D18" s="150">
        <f>0.5+0.5</f>
        <v>1</v>
      </c>
      <c r="E18" s="150">
        <v>0.2</v>
      </c>
      <c r="F18" s="185">
        <f>SUM(E18-D18)</f>
        <v>-0.8</v>
      </c>
      <c r="G18" s="184">
        <f>SUM(E18/D18)*100</f>
        <v>20</v>
      </c>
    </row>
    <row r="19" spans="2:7" ht="47.25" customHeight="1" thickBot="1">
      <c r="B19" s="140" t="s">
        <v>7</v>
      </c>
      <c r="C19" s="81" t="s">
        <v>241</v>
      </c>
      <c r="D19" s="151"/>
      <c r="E19" s="151"/>
      <c r="F19" s="151"/>
      <c r="G19" s="195"/>
    </row>
    <row r="20" spans="2:7" ht="25.5" customHeight="1" thickBot="1">
      <c r="B20" s="91" t="s">
        <v>8</v>
      </c>
      <c r="C20" s="92" t="s">
        <v>242</v>
      </c>
      <c r="D20" s="93">
        <f>SUM(D14+D15+D18)</f>
        <v>421</v>
      </c>
      <c r="E20" s="93">
        <f>SUM(E14+E15+E18)</f>
        <v>305.7</v>
      </c>
      <c r="F20" s="191">
        <f>SUM(E20-D20)</f>
        <v>-115.30000000000001</v>
      </c>
      <c r="G20" s="190">
        <f>SUM(E20/D20)*100</f>
        <v>72.612826603325402</v>
      </c>
    </row>
    <row r="21" spans="2:7" ht="20.25" customHeight="1" thickBot="1">
      <c r="B21" s="94" t="s">
        <v>9</v>
      </c>
      <c r="C21" s="95"/>
      <c r="D21" s="152"/>
      <c r="E21" s="152"/>
      <c r="F21" s="152"/>
      <c r="G21" s="152"/>
    </row>
    <row r="22" spans="2:7" ht="36" customHeight="1" thickBot="1">
      <c r="B22" s="96" t="s">
        <v>250</v>
      </c>
      <c r="C22" s="89" t="s">
        <v>78</v>
      </c>
      <c r="D22" s="186">
        <f>SUM(D23:D33)</f>
        <v>186.4</v>
      </c>
      <c r="E22" s="186">
        <f>SUM(E23:E34)</f>
        <v>144</v>
      </c>
      <c r="F22" s="189">
        <f t="shared" ref="F22:F29" si="0">SUM(E22-D22)</f>
        <v>-42.400000000000006</v>
      </c>
      <c r="G22" s="190">
        <f t="shared" ref="G22:G29" si="1">SUM(E22/D22)*100</f>
        <v>77.253218884120173</v>
      </c>
    </row>
    <row r="23" spans="2:7" ht="21.75" customHeight="1">
      <c r="B23" s="54" t="s">
        <v>17</v>
      </c>
      <c r="C23" s="147" t="s">
        <v>196</v>
      </c>
      <c r="D23" s="149">
        <f>1+2</f>
        <v>3</v>
      </c>
      <c r="E23" s="149">
        <v>3.5</v>
      </c>
      <c r="F23" s="187">
        <f t="shared" si="0"/>
        <v>0.5</v>
      </c>
      <c r="G23" s="188">
        <f t="shared" si="1"/>
        <v>116.66666666666667</v>
      </c>
    </row>
    <row r="24" spans="2:7" ht="18" customHeight="1">
      <c r="B24" s="53" t="s">
        <v>195</v>
      </c>
      <c r="C24" s="71" t="s">
        <v>197</v>
      </c>
      <c r="D24" s="149">
        <f>1.5+2.5</f>
        <v>4</v>
      </c>
      <c r="E24" s="149">
        <v>3</v>
      </c>
      <c r="F24" s="185">
        <f t="shared" si="0"/>
        <v>-1</v>
      </c>
      <c r="G24" s="184">
        <f t="shared" si="1"/>
        <v>75</v>
      </c>
    </row>
    <row r="25" spans="2:7" ht="35.25" customHeight="1">
      <c r="B25" s="53" t="s">
        <v>307</v>
      </c>
      <c r="C25" s="71" t="s">
        <v>198</v>
      </c>
      <c r="D25" s="149">
        <f>1.7+1.2</f>
        <v>2.9</v>
      </c>
      <c r="E25" s="149">
        <f>1.7+0.3+0.5</f>
        <v>2.5</v>
      </c>
      <c r="F25" s="185">
        <f t="shared" si="0"/>
        <v>-0.39999999999999991</v>
      </c>
      <c r="G25" s="184">
        <f t="shared" si="1"/>
        <v>86.206896551724142</v>
      </c>
    </row>
    <row r="26" spans="2:7" ht="18.75" customHeight="1">
      <c r="B26" s="54" t="s">
        <v>272</v>
      </c>
      <c r="C26" s="71" t="s">
        <v>199</v>
      </c>
      <c r="D26" s="149">
        <f>0.5+1</f>
        <v>1.5</v>
      </c>
      <c r="E26" s="149">
        <v>3.9</v>
      </c>
      <c r="F26" s="185">
        <f t="shared" si="0"/>
        <v>2.4</v>
      </c>
      <c r="G26" s="184">
        <f t="shared" si="1"/>
        <v>260</v>
      </c>
    </row>
    <row r="27" spans="2:7" ht="18.75" customHeight="1">
      <c r="B27" s="87" t="s">
        <v>202</v>
      </c>
      <c r="C27" s="71" t="s">
        <v>200</v>
      </c>
      <c r="D27" s="149">
        <f>62.3+78.3</f>
        <v>140.6</v>
      </c>
      <c r="E27" s="149">
        <v>106</v>
      </c>
      <c r="F27" s="185">
        <f t="shared" si="0"/>
        <v>-34.599999999999994</v>
      </c>
      <c r="G27" s="184">
        <f t="shared" si="1"/>
        <v>75.391180654338555</v>
      </c>
    </row>
    <row r="28" spans="2:7" ht="18.75" customHeight="1">
      <c r="B28" s="87" t="s">
        <v>18</v>
      </c>
      <c r="C28" s="71" t="s">
        <v>201</v>
      </c>
      <c r="D28" s="149">
        <f>13.7+17.2</f>
        <v>30.9</v>
      </c>
      <c r="E28" s="149">
        <v>20.3</v>
      </c>
      <c r="F28" s="185">
        <f t="shared" si="0"/>
        <v>-10.599999999999998</v>
      </c>
      <c r="G28" s="184">
        <f t="shared" si="1"/>
        <v>65.695792880258907</v>
      </c>
    </row>
    <row r="29" spans="2:7" ht="18.75" customHeight="1">
      <c r="B29" s="79" t="s">
        <v>12</v>
      </c>
      <c r="C29" s="80" t="s">
        <v>204</v>
      </c>
      <c r="D29" s="154">
        <f>0.5+0.5</f>
        <v>1</v>
      </c>
      <c r="E29" s="154">
        <v>0</v>
      </c>
      <c r="F29" s="185">
        <f t="shared" si="0"/>
        <v>-1</v>
      </c>
      <c r="G29" s="184">
        <f t="shared" si="1"/>
        <v>0</v>
      </c>
    </row>
    <row r="30" spans="2:7" ht="18.75" customHeight="1">
      <c r="B30" s="62" t="s">
        <v>256</v>
      </c>
      <c r="C30" s="80" t="s">
        <v>254</v>
      </c>
      <c r="D30" s="155"/>
      <c r="E30" s="155"/>
      <c r="F30" s="155"/>
      <c r="G30" s="155"/>
    </row>
    <row r="31" spans="2:7" ht="18.75" customHeight="1">
      <c r="B31" s="62" t="s">
        <v>257</v>
      </c>
      <c r="C31" s="71" t="s">
        <v>255</v>
      </c>
      <c r="D31" s="150"/>
      <c r="E31" s="150"/>
      <c r="F31" s="150"/>
      <c r="G31" s="150"/>
    </row>
    <row r="32" spans="2:7" ht="29.25" customHeight="1">
      <c r="B32" s="183" t="s">
        <v>271</v>
      </c>
      <c r="C32" s="71" t="s">
        <v>270</v>
      </c>
      <c r="D32" s="150">
        <f>0+2.5</f>
        <v>2.5</v>
      </c>
      <c r="E32" s="150">
        <v>0</v>
      </c>
      <c r="F32" s="185">
        <f t="shared" ref="F32:F37" si="2">SUM(E32-D32)</f>
        <v>-2.5</v>
      </c>
      <c r="G32" s="184">
        <f>SUM(E32/D32)*100</f>
        <v>0</v>
      </c>
    </row>
    <row r="33" spans="1:13" ht="34.5" customHeight="1">
      <c r="B33" s="183" t="s">
        <v>304</v>
      </c>
      <c r="C33" s="71" t="s">
        <v>303</v>
      </c>
      <c r="D33" s="150">
        <v>0</v>
      </c>
      <c r="E33" s="150">
        <v>0.6</v>
      </c>
      <c r="F33" s="185">
        <f t="shared" si="2"/>
        <v>0.6</v>
      </c>
      <c r="G33" s="184">
        <v>0</v>
      </c>
    </row>
    <row r="34" spans="1:13" ht="30" customHeight="1" thickBot="1">
      <c r="B34" s="196" t="s">
        <v>305</v>
      </c>
      <c r="C34" s="148" t="s">
        <v>306</v>
      </c>
      <c r="D34" s="154">
        <v>0</v>
      </c>
      <c r="E34" s="155">
        <v>4.2</v>
      </c>
      <c r="F34" s="185">
        <f t="shared" si="2"/>
        <v>4.2</v>
      </c>
      <c r="G34" s="184">
        <v>0</v>
      </c>
    </row>
    <row r="35" spans="1:13" ht="19.5" customHeight="1" thickBot="1">
      <c r="B35" s="96" t="s">
        <v>10</v>
      </c>
      <c r="C35" s="89" t="s">
        <v>79</v>
      </c>
      <c r="D35" s="186">
        <f>SUM(D36:D52)</f>
        <v>224.5</v>
      </c>
      <c r="E35" s="186">
        <f>SUM(E36:E52)</f>
        <v>167.6</v>
      </c>
      <c r="F35" s="189">
        <f t="shared" si="2"/>
        <v>-56.900000000000006</v>
      </c>
      <c r="G35" s="190">
        <f>SUM(E35/D35)*100</f>
        <v>74.654788418708236</v>
      </c>
    </row>
    <row r="36" spans="1:13" ht="30" customHeight="1">
      <c r="B36" s="56" t="s">
        <v>208</v>
      </c>
      <c r="C36" s="48" t="s">
        <v>11</v>
      </c>
      <c r="D36" s="156">
        <f>0.5+1.5</f>
        <v>2</v>
      </c>
      <c r="E36" s="156">
        <v>1.3</v>
      </c>
      <c r="F36" s="208">
        <f t="shared" si="2"/>
        <v>-0.7</v>
      </c>
      <c r="G36" s="209">
        <f>SUM(E36/D36)*100</f>
        <v>65</v>
      </c>
    </row>
    <row r="37" spans="1:13" ht="16.5" customHeight="1">
      <c r="B37" s="57" t="s">
        <v>12</v>
      </c>
      <c r="C37" s="49" t="s">
        <v>13</v>
      </c>
      <c r="D37" s="157">
        <f>1+1</f>
        <v>2</v>
      </c>
      <c r="E37" s="157">
        <v>0.2</v>
      </c>
      <c r="F37" s="185">
        <f t="shared" si="2"/>
        <v>-1.8</v>
      </c>
      <c r="G37" s="184">
        <f>SUM(E37/D37)*100</f>
        <v>10</v>
      </c>
      <c r="J37" s="82"/>
      <c r="K37" s="78"/>
      <c r="L37" s="84"/>
      <c r="M37" s="78"/>
    </row>
    <row r="38" spans="1:13" ht="29.25" customHeight="1">
      <c r="B38" s="203" t="s">
        <v>258</v>
      </c>
      <c r="C38" s="51" t="s">
        <v>14</v>
      </c>
      <c r="D38" s="162"/>
      <c r="E38" s="162"/>
      <c r="F38" s="162"/>
      <c r="G38" s="210"/>
      <c r="J38" s="78"/>
      <c r="K38" s="78"/>
      <c r="L38" s="84"/>
      <c r="M38" s="78"/>
    </row>
    <row r="39" spans="1:13" ht="30" customHeight="1">
      <c r="B39" s="57" t="s">
        <v>268</v>
      </c>
      <c r="C39" s="49" t="s">
        <v>15</v>
      </c>
      <c r="D39" s="157">
        <f>3</f>
        <v>3</v>
      </c>
      <c r="E39" s="157">
        <v>0</v>
      </c>
      <c r="F39" s="185">
        <f t="shared" ref="F39:F51" si="3">SUM(E39-D39)</f>
        <v>-3</v>
      </c>
      <c r="G39" s="184">
        <f t="shared" ref="G39:G51" si="4">SUM(E39/D39)*100</f>
        <v>0</v>
      </c>
      <c r="J39" s="78"/>
      <c r="K39" s="78"/>
      <c r="L39" s="84"/>
      <c r="M39" s="78"/>
    </row>
    <row r="40" spans="1:13" ht="30.75" customHeight="1" thickBot="1">
      <c r="B40" s="249" t="s">
        <v>266</v>
      </c>
      <c r="C40" s="250" t="s">
        <v>16</v>
      </c>
      <c r="D40" s="251">
        <v>0</v>
      </c>
      <c r="E40" s="251"/>
      <c r="F40" s="215"/>
      <c r="G40" s="216"/>
      <c r="J40" s="78"/>
      <c r="K40" s="78"/>
      <c r="L40" s="84"/>
      <c r="M40" s="78"/>
    </row>
    <row r="41" spans="1:13" ht="10.5" customHeight="1" thickBot="1">
      <c r="A41" s="78"/>
      <c r="B41" s="245"/>
      <c r="C41" s="246"/>
      <c r="D41" s="247"/>
      <c r="E41" s="247"/>
      <c r="F41" s="248"/>
      <c r="G41" s="252">
        <v>2</v>
      </c>
      <c r="H41" s="78"/>
      <c r="J41" s="78"/>
      <c r="K41" s="78"/>
      <c r="L41" s="84"/>
      <c r="M41" s="78"/>
    </row>
    <row r="42" spans="1:13" ht="30" customHeight="1">
      <c r="B42" s="56" t="s">
        <v>269</v>
      </c>
      <c r="C42" s="253" t="s">
        <v>222</v>
      </c>
      <c r="D42" s="254">
        <f>2.5+2.5</f>
        <v>5</v>
      </c>
      <c r="E42" s="254">
        <f>0.6+1.3+0.4</f>
        <v>2.2999999999999998</v>
      </c>
      <c r="F42" s="208">
        <f t="shared" si="3"/>
        <v>-2.7</v>
      </c>
      <c r="G42" s="209">
        <f t="shared" si="4"/>
        <v>46</v>
      </c>
      <c r="J42" s="83"/>
      <c r="K42" s="78"/>
      <c r="L42" s="84"/>
      <c r="M42" s="78"/>
    </row>
    <row r="43" spans="1:13" ht="20.25" customHeight="1">
      <c r="B43" s="57" t="s">
        <v>224</v>
      </c>
      <c r="C43" s="50" t="s">
        <v>223</v>
      </c>
      <c r="D43" s="158">
        <f>0.4+0.3</f>
        <v>0.7</v>
      </c>
      <c r="E43" s="158">
        <v>0.4</v>
      </c>
      <c r="F43" s="187">
        <f t="shared" si="3"/>
        <v>-0.29999999999999993</v>
      </c>
      <c r="G43" s="188">
        <f t="shared" si="4"/>
        <v>57.142857142857153</v>
      </c>
      <c r="J43" s="83"/>
      <c r="K43" s="78"/>
      <c r="L43" s="84"/>
      <c r="M43" s="78"/>
    </row>
    <row r="44" spans="1:13" ht="20.25" customHeight="1">
      <c r="B44" s="57" t="s">
        <v>209</v>
      </c>
      <c r="C44" s="50" t="s">
        <v>80</v>
      </c>
      <c r="D44" s="159">
        <f>82.3+82.3</f>
        <v>164.6</v>
      </c>
      <c r="E44" s="159">
        <f>126.5</f>
        <v>126.5</v>
      </c>
      <c r="F44" s="187">
        <f t="shared" si="3"/>
        <v>-38.099999999999994</v>
      </c>
      <c r="G44" s="188">
        <f t="shared" si="4"/>
        <v>76.852976913730259</v>
      </c>
      <c r="I44" s="47"/>
      <c r="J44" s="83"/>
      <c r="K44" s="78"/>
      <c r="L44" s="84"/>
      <c r="M44" s="78"/>
    </row>
    <row r="45" spans="1:13" ht="20.25" customHeight="1">
      <c r="B45" s="57" t="s">
        <v>210</v>
      </c>
      <c r="C45" s="50" t="s">
        <v>81</v>
      </c>
      <c r="D45" s="159">
        <f>18.1+18.1</f>
        <v>36.200000000000003</v>
      </c>
      <c r="E45" s="159">
        <f>28.1</f>
        <v>28.1</v>
      </c>
      <c r="F45" s="187">
        <f t="shared" si="3"/>
        <v>-8.1000000000000014</v>
      </c>
      <c r="G45" s="188">
        <f t="shared" si="4"/>
        <v>77.624309392265189</v>
      </c>
      <c r="J45" s="83"/>
      <c r="K45" s="78"/>
      <c r="L45" s="84"/>
      <c r="M45" s="78"/>
    </row>
    <row r="46" spans="1:13" ht="20.25" customHeight="1">
      <c r="B46" s="57" t="s">
        <v>19</v>
      </c>
      <c r="C46" s="50" t="s">
        <v>82</v>
      </c>
      <c r="D46" s="158">
        <f>4.5+4.5</f>
        <v>9</v>
      </c>
      <c r="E46" s="158">
        <v>8.8000000000000007</v>
      </c>
      <c r="F46" s="187">
        <f t="shared" si="3"/>
        <v>-0.19999999999999929</v>
      </c>
      <c r="G46" s="188">
        <f t="shared" si="4"/>
        <v>97.777777777777786</v>
      </c>
      <c r="H46" s="39"/>
      <c r="J46" s="83"/>
      <c r="K46" s="78"/>
      <c r="L46" s="84"/>
      <c r="M46" s="78"/>
    </row>
    <row r="47" spans="1:13" ht="30" customHeight="1">
      <c r="B47" s="57" t="s">
        <v>259</v>
      </c>
      <c r="C47" s="50" t="s">
        <v>83</v>
      </c>
      <c r="D47" s="158">
        <f>0.5+0.5</f>
        <v>1</v>
      </c>
      <c r="E47" s="158">
        <v>0</v>
      </c>
      <c r="F47" s="187">
        <f t="shared" si="3"/>
        <v>-1</v>
      </c>
      <c r="G47" s="188">
        <f t="shared" si="4"/>
        <v>0</v>
      </c>
      <c r="H47" s="39"/>
      <c r="J47" s="83"/>
      <c r="K47" s="78"/>
      <c r="L47" s="84"/>
      <c r="M47" s="78"/>
    </row>
    <row r="48" spans="1:13" ht="20.25" customHeight="1">
      <c r="B48" s="57" t="s">
        <v>260</v>
      </c>
      <c r="C48" s="50" t="s">
        <v>212</v>
      </c>
      <c r="D48" s="158">
        <v>0</v>
      </c>
      <c r="E48" s="158"/>
      <c r="F48" s="187"/>
      <c r="G48" s="188"/>
      <c r="H48" s="39"/>
      <c r="J48" s="83"/>
      <c r="K48" s="78"/>
      <c r="L48" s="84"/>
      <c r="M48" s="78"/>
    </row>
    <row r="49" spans="2:13" ht="20.25" customHeight="1">
      <c r="B49" s="57" t="s">
        <v>262</v>
      </c>
      <c r="C49" s="50" t="s">
        <v>261</v>
      </c>
      <c r="D49" s="158">
        <v>0</v>
      </c>
      <c r="E49" s="158"/>
      <c r="F49" s="187"/>
      <c r="G49" s="188"/>
      <c r="H49" s="39"/>
      <c r="J49" s="83"/>
      <c r="K49" s="78"/>
      <c r="L49" s="84"/>
      <c r="M49" s="78"/>
    </row>
    <row r="50" spans="2:13" ht="20.25" customHeight="1">
      <c r="B50" s="57" t="s">
        <v>265</v>
      </c>
      <c r="C50" s="50" t="s">
        <v>263</v>
      </c>
      <c r="D50" s="158">
        <v>0</v>
      </c>
      <c r="E50" s="158"/>
      <c r="F50" s="187"/>
      <c r="G50" s="188"/>
      <c r="H50" s="39"/>
      <c r="J50" s="83"/>
      <c r="K50" s="78"/>
      <c r="L50" s="84"/>
      <c r="M50" s="78"/>
    </row>
    <row r="51" spans="2:13" ht="20.25" customHeight="1">
      <c r="B51" s="57" t="s">
        <v>225</v>
      </c>
      <c r="C51" s="50" t="s">
        <v>264</v>
      </c>
      <c r="D51" s="158">
        <f>0.5+0.5</f>
        <v>1</v>
      </c>
      <c r="E51" s="158">
        <v>0</v>
      </c>
      <c r="F51" s="187">
        <f t="shared" si="3"/>
        <v>-1</v>
      </c>
      <c r="G51" s="188">
        <f t="shared" si="4"/>
        <v>0</v>
      </c>
      <c r="H51" s="39"/>
      <c r="J51" s="83"/>
      <c r="L51" s="84"/>
    </row>
    <row r="52" spans="2:13" ht="20.25" customHeight="1" thickBot="1">
      <c r="B52" s="255" t="s">
        <v>227</v>
      </c>
      <c r="C52" s="256" t="s">
        <v>84</v>
      </c>
      <c r="D52" s="257">
        <v>0</v>
      </c>
      <c r="E52" s="257"/>
      <c r="F52" s="258"/>
      <c r="G52" s="259"/>
    </row>
    <row r="53" spans="2:13" ht="20.25" customHeight="1" thickBot="1">
      <c r="B53" s="104" t="s">
        <v>251</v>
      </c>
      <c r="C53" s="105" t="s">
        <v>85</v>
      </c>
      <c r="D53" s="160">
        <v>0</v>
      </c>
      <c r="E53" s="160"/>
      <c r="F53" s="202"/>
      <c r="G53" s="201"/>
    </row>
    <row r="54" spans="2:13" ht="20.25" customHeight="1">
      <c r="B54" s="102" t="s">
        <v>228</v>
      </c>
      <c r="C54" s="103" t="s">
        <v>86</v>
      </c>
      <c r="D54" s="161">
        <v>0</v>
      </c>
      <c r="E54" s="161"/>
      <c r="F54" s="199"/>
      <c r="G54" s="188"/>
    </row>
    <row r="55" spans="2:13" ht="20.25" customHeight="1" thickBot="1">
      <c r="B55" s="101" t="s">
        <v>229</v>
      </c>
      <c r="C55" s="51" t="s">
        <v>87</v>
      </c>
      <c r="D55" s="162">
        <v>0</v>
      </c>
      <c r="E55" s="162"/>
      <c r="F55" s="198"/>
      <c r="G55" s="197"/>
    </row>
    <row r="56" spans="2:13" ht="20.25" customHeight="1" thickBot="1">
      <c r="B56" s="104" t="s">
        <v>230</v>
      </c>
      <c r="C56" s="107" t="s">
        <v>88</v>
      </c>
      <c r="D56" s="163">
        <v>0</v>
      </c>
      <c r="E56" s="163"/>
      <c r="F56" s="202"/>
      <c r="G56" s="201"/>
    </row>
    <row r="57" spans="2:13" ht="21" customHeight="1">
      <c r="B57" s="102" t="s">
        <v>267</v>
      </c>
      <c r="C57" s="106" t="s">
        <v>20</v>
      </c>
      <c r="D57" s="164">
        <v>0</v>
      </c>
      <c r="E57" s="164"/>
      <c r="F57" s="199"/>
      <c r="G57" s="188"/>
    </row>
    <row r="58" spans="2:13" ht="32.25" customHeight="1" thickBot="1">
      <c r="B58" s="101" t="s">
        <v>308</v>
      </c>
      <c r="C58" s="108" t="s">
        <v>203</v>
      </c>
      <c r="D58" s="165">
        <v>0</v>
      </c>
      <c r="E58" s="165"/>
      <c r="F58" s="198"/>
      <c r="G58" s="197"/>
    </row>
    <row r="59" spans="2:13" ht="20.25" customHeight="1" thickBot="1">
      <c r="B59" s="109" t="s">
        <v>21</v>
      </c>
      <c r="C59" s="105" t="s">
        <v>89</v>
      </c>
      <c r="D59" s="160">
        <v>4</v>
      </c>
      <c r="E59" s="160">
        <v>0</v>
      </c>
      <c r="F59" s="200">
        <f>SUM(E59-D59)</f>
        <v>-4</v>
      </c>
      <c r="G59" s="201">
        <f>SUM(E59/D59)*100</f>
        <v>0</v>
      </c>
    </row>
    <row r="60" spans="2:13" ht="20.25" customHeight="1" thickBot="1">
      <c r="B60" s="204" t="s">
        <v>211</v>
      </c>
      <c r="C60" s="205" t="s">
        <v>90</v>
      </c>
      <c r="D60" s="206"/>
      <c r="E60" s="206"/>
      <c r="F60" s="207"/>
      <c r="G60" s="211"/>
    </row>
    <row r="61" spans="2:13" ht="28.5" customHeight="1" thickBot="1">
      <c r="B61" s="96" t="s">
        <v>22</v>
      </c>
      <c r="C61" s="89" t="s">
        <v>91</v>
      </c>
      <c r="D61" s="186">
        <f>SUM(D22+D35+D55+D60)</f>
        <v>410.9</v>
      </c>
      <c r="E61" s="186">
        <f>SUM(E22+E35+E55+E60)</f>
        <v>311.60000000000002</v>
      </c>
      <c r="F61" s="212">
        <f>SUM(E61-D61)</f>
        <v>-99.299999999999955</v>
      </c>
      <c r="G61" s="213">
        <f>SUM(E61/D61)*100</f>
        <v>75.833536140180101</v>
      </c>
    </row>
    <row r="62" spans="2:13" ht="21.75" customHeight="1">
      <c r="B62" s="331" t="s">
        <v>23</v>
      </c>
      <c r="C62" s="332"/>
      <c r="D62" s="332"/>
      <c r="E62" s="332"/>
      <c r="F62" s="332"/>
      <c r="G62" s="333"/>
      <c r="K62" s="39"/>
    </row>
    <row r="63" spans="2:13" ht="15.75">
      <c r="B63" s="62" t="s">
        <v>24</v>
      </c>
      <c r="C63" s="70" t="s">
        <v>92</v>
      </c>
      <c r="D63" s="63">
        <f>SUM(D14-D22)</f>
        <v>233.6</v>
      </c>
      <c r="E63" s="63">
        <f>SUM(E14-E22)</f>
        <v>161.5</v>
      </c>
      <c r="F63" s="63">
        <f>SUM(F14-F22)</f>
        <v>-72.099999999999994</v>
      </c>
      <c r="G63" s="286">
        <f>SUM(E63/D63)*100</f>
        <v>69.135273972602747</v>
      </c>
    </row>
    <row r="64" spans="2:13" ht="22.5" customHeight="1">
      <c r="B64" s="62" t="s">
        <v>25</v>
      </c>
      <c r="C64" s="70" t="s">
        <v>93</v>
      </c>
      <c r="D64" s="85">
        <v>9.1</v>
      </c>
      <c r="E64" s="85">
        <f>E63+E15-E35-E51</f>
        <v>-6.0999999999999943</v>
      </c>
      <c r="F64" s="285">
        <f>SUM(E64-D64)</f>
        <v>-15.199999999999994</v>
      </c>
      <c r="G64" s="286">
        <f>SUM(E64/D64)*100</f>
        <v>-67.03296703296698</v>
      </c>
      <c r="J64" s="39"/>
    </row>
    <row r="65" spans="1:12" ht="30.75" customHeight="1">
      <c r="B65" s="62" t="s">
        <v>26</v>
      </c>
      <c r="C65" s="70" t="s">
        <v>94</v>
      </c>
      <c r="D65" s="85">
        <f>D64+D16+D17+D18-D54-D55-D56</f>
        <v>10.1</v>
      </c>
      <c r="E65" s="85">
        <f>E64+E16+E17+E18-E54-E55-E56</f>
        <v>-5.8999999999999941</v>
      </c>
      <c r="F65" s="285">
        <f>SUM(E65-D65)</f>
        <v>-15.999999999999993</v>
      </c>
      <c r="G65" s="286">
        <f>SUM(E65/D65)*100</f>
        <v>-58.415841584158358</v>
      </c>
    </row>
    <row r="66" spans="1:12" ht="15.75">
      <c r="B66" s="62" t="s">
        <v>27</v>
      </c>
      <c r="C66" s="70" t="s">
        <v>95</v>
      </c>
      <c r="D66" s="85"/>
      <c r="E66" s="85"/>
      <c r="F66" s="285"/>
      <c r="G66" s="286"/>
    </row>
    <row r="67" spans="1:12" ht="22.5" customHeight="1">
      <c r="B67" s="62" t="s">
        <v>28</v>
      </c>
      <c r="C67" s="70" t="s">
        <v>96</v>
      </c>
      <c r="D67" s="85">
        <f>D65+D19-D59-D60-D66</f>
        <v>6.1</v>
      </c>
      <c r="E67" s="85">
        <f>E65+E19-E59-E60-E66</f>
        <v>-5.8999999999999941</v>
      </c>
      <c r="F67" s="285">
        <f>SUM(E67-D67)</f>
        <v>-11.999999999999993</v>
      </c>
      <c r="G67" s="286">
        <f>SUM(E67/D67)*100</f>
        <v>-96.721311475409749</v>
      </c>
    </row>
    <row r="68" spans="1:12" ht="21" customHeight="1">
      <c r="B68" s="62" t="s">
        <v>29</v>
      </c>
      <c r="C68" s="71" t="s">
        <v>30</v>
      </c>
      <c r="D68" s="86">
        <v>6.1</v>
      </c>
      <c r="E68" s="150"/>
      <c r="F68" s="285">
        <f>SUM(E68-D68)</f>
        <v>-6.1</v>
      </c>
      <c r="G68" s="286">
        <f>SUM(E68/D68)*100</f>
        <v>0</v>
      </c>
    </row>
    <row r="69" spans="1:12" ht="21" customHeight="1" thickBot="1">
      <c r="B69" s="55" t="s">
        <v>31</v>
      </c>
      <c r="C69" s="72" t="s">
        <v>32</v>
      </c>
      <c r="D69" s="166"/>
      <c r="E69" s="166">
        <v>-5.9</v>
      </c>
      <c r="F69" s="295"/>
      <c r="G69" s="296"/>
    </row>
    <row r="70" spans="1:12" ht="11.25" customHeight="1" thickBot="1">
      <c r="A70" s="78"/>
      <c r="B70" s="124"/>
      <c r="C70" s="121"/>
      <c r="D70" s="167"/>
      <c r="E70" s="167"/>
      <c r="F70" s="167"/>
      <c r="G70" s="167"/>
      <c r="H70" s="78"/>
    </row>
    <row r="71" spans="1:12" ht="24.75" customHeight="1" thickBot="1">
      <c r="B71" s="122" t="s">
        <v>33</v>
      </c>
      <c r="C71" s="123"/>
      <c r="D71" s="168"/>
      <c r="E71" s="168"/>
      <c r="F71" s="168"/>
      <c r="G71" s="214"/>
    </row>
    <row r="72" spans="1:12" ht="35.25" customHeight="1">
      <c r="B72" s="52" t="s">
        <v>206</v>
      </c>
      <c r="C72" s="73" t="s">
        <v>97</v>
      </c>
      <c r="D72" s="153">
        <f>1+1</f>
        <v>2</v>
      </c>
      <c r="E72" s="153">
        <v>0</v>
      </c>
      <c r="F72" s="187">
        <f>SUM(E72-D72)</f>
        <v>-2</v>
      </c>
      <c r="G72" s="188">
        <f>SUM(E72/D72)*100</f>
        <v>0</v>
      </c>
      <c r="H72" s="5"/>
    </row>
    <row r="73" spans="1:12" ht="31.5" customHeight="1">
      <c r="B73" s="62" t="s">
        <v>312</v>
      </c>
      <c r="C73" s="70" t="s">
        <v>98</v>
      </c>
      <c r="D73" s="150">
        <v>85.8</v>
      </c>
      <c r="E73" s="150">
        <v>90.7</v>
      </c>
      <c r="F73" s="187">
        <f>SUM(E73-D73)</f>
        <v>4.9000000000000057</v>
      </c>
      <c r="G73" s="188">
        <f>SUM(E73/D73)*100</f>
        <v>105.71095571095572</v>
      </c>
      <c r="H73" s="5"/>
      <c r="L73" s="39"/>
    </row>
    <row r="74" spans="1:12" ht="21" customHeight="1">
      <c r="B74" s="62" t="s">
        <v>34</v>
      </c>
      <c r="C74" s="70" t="s">
        <v>99</v>
      </c>
      <c r="D74" s="150"/>
      <c r="E74" s="150"/>
      <c r="F74" s="150"/>
      <c r="G74" s="194"/>
      <c r="H74" s="5"/>
    </row>
    <row r="75" spans="1:12" ht="33" customHeight="1">
      <c r="B75" s="62" t="s">
        <v>35</v>
      </c>
      <c r="C75" s="71" t="s">
        <v>36</v>
      </c>
      <c r="D75" s="150"/>
      <c r="E75" s="150"/>
      <c r="F75" s="150"/>
      <c r="G75" s="194"/>
      <c r="H75" s="5"/>
    </row>
    <row r="76" spans="1:12" ht="15.75">
      <c r="B76" s="62" t="s">
        <v>37</v>
      </c>
      <c r="C76" s="70" t="s">
        <v>100</v>
      </c>
      <c r="D76" s="150"/>
      <c r="E76" s="150"/>
      <c r="F76" s="150"/>
      <c r="G76" s="194"/>
      <c r="H76" s="5"/>
    </row>
    <row r="77" spans="1:12" ht="15.75">
      <c r="B77" s="62" t="s">
        <v>246</v>
      </c>
      <c r="C77" s="70" t="s">
        <v>101</v>
      </c>
      <c r="D77" s="150"/>
      <c r="E77" s="150"/>
      <c r="F77" s="150"/>
      <c r="G77" s="194"/>
      <c r="H77" s="5"/>
    </row>
    <row r="78" spans="1:12" ht="15.75">
      <c r="B78" s="62" t="s">
        <v>247</v>
      </c>
      <c r="C78" s="70" t="s">
        <v>102</v>
      </c>
      <c r="D78" s="150"/>
      <c r="E78" s="150"/>
      <c r="F78" s="150"/>
      <c r="G78" s="194"/>
      <c r="H78" s="5"/>
    </row>
    <row r="79" spans="1:12" ht="41.25" customHeight="1" thickBot="1">
      <c r="B79" s="55" t="s">
        <v>38</v>
      </c>
      <c r="C79" s="74" t="s">
        <v>103</v>
      </c>
      <c r="D79" s="169">
        <v>91.9</v>
      </c>
      <c r="E79" s="169">
        <v>84.8</v>
      </c>
      <c r="F79" s="215">
        <f>SUM(E79-D79)</f>
        <v>-7.1000000000000085</v>
      </c>
      <c r="G79" s="216">
        <f>SUM(E79/D79)*100</f>
        <v>92.274211099020661</v>
      </c>
      <c r="H79" s="5"/>
    </row>
    <row r="80" spans="1:12" ht="17.25" customHeight="1">
      <c r="B80" s="260"/>
      <c r="C80" s="261"/>
      <c r="D80" s="262"/>
      <c r="E80" s="262"/>
      <c r="F80" s="248"/>
      <c r="G80" s="252">
        <v>3</v>
      </c>
      <c r="H80" s="5"/>
    </row>
    <row r="81" spans="2:8" ht="33" customHeight="1" thickBot="1">
      <c r="B81" s="334" t="s">
        <v>39</v>
      </c>
      <c r="C81" s="335"/>
      <c r="D81" s="335"/>
      <c r="E81" s="335"/>
      <c r="F81" s="335"/>
      <c r="G81" s="335"/>
      <c r="H81" s="21"/>
    </row>
    <row r="82" spans="2:8" ht="46.5" customHeight="1" thickBot="1">
      <c r="B82" s="118" t="s">
        <v>40</v>
      </c>
      <c r="C82" s="120" t="s">
        <v>298</v>
      </c>
      <c r="D82" s="119">
        <f>SUM(D97+D94+D89+D83)</f>
        <v>73.099999999999994</v>
      </c>
      <c r="E82" s="119">
        <f>SUM(E97+E94+E89+E83)</f>
        <v>48.400000000000006</v>
      </c>
      <c r="F82" s="208">
        <f>SUM(E82-D82)</f>
        <v>-24.699999999999989</v>
      </c>
      <c r="G82" s="209">
        <f>SUM(E82/D82)*100</f>
        <v>66.210670314637497</v>
      </c>
      <c r="H82" s="22"/>
    </row>
    <row r="83" spans="2:8" ht="27" customHeight="1">
      <c r="B83" s="110" t="s">
        <v>41</v>
      </c>
      <c r="C83" s="243" t="s">
        <v>42</v>
      </c>
      <c r="D83" s="243">
        <f>4</f>
        <v>4</v>
      </c>
      <c r="E83" s="243">
        <v>0</v>
      </c>
      <c r="F83" s="208">
        <f>SUM(E83-D83)</f>
        <v>-4</v>
      </c>
      <c r="G83" s="209">
        <f>SUM(E83/D83)*100</f>
        <v>0</v>
      </c>
      <c r="H83" s="23"/>
    </row>
    <row r="84" spans="2:8" ht="35.25" customHeight="1">
      <c r="B84" s="54" t="s">
        <v>43</v>
      </c>
      <c r="C84" s="112" t="s">
        <v>44</v>
      </c>
      <c r="D84" s="112"/>
      <c r="E84" s="112"/>
      <c r="F84" s="112"/>
      <c r="G84" s="218"/>
      <c r="H84" s="5"/>
    </row>
    <row r="85" spans="2:8" ht="35.25" customHeight="1">
      <c r="B85" s="62" t="s">
        <v>45</v>
      </c>
      <c r="C85" s="58" t="s">
        <v>46</v>
      </c>
      <c r="D85" s="58"/>
      <c r="E85" s="58"/>
      <c r="F85" s="58"/>
      <c r="G85" s="59"/>
      <c r="H85" s="5"/>
    </row>
    <row r="86" spans="2:8" ht="23.25" customHeight="1">
      <c r="B86" s="62" t="s">
        <v>47</v>
      </c>
      <c r="C86" s="58" t="s">
        <v>48</v>
      </c>
      <c r="D86" s="58"/>
      <c r="E86" s="58"/>
      <c r="F86" s="58"/>
      <c r="G86" s="59"/>
      <c r="H86" s="5"/>
    </row>
    <row r="87" spans="2:8" ht="23.25" customHeight="1">
      <c r="B87" s="62" t="s">
        <v>49</v>
      </c>
      <c r="C87" s="58" t="s">
        <v>50</v>
      </c>
      <c r="D87" s="58"/>
      <c r="E87" s="58"/>
      <c r="F87" s="58"/>
      <c r="G87" s="59"/>
      <c r="H87" s="5"/>
    </row>
    <row r="88" spans="2:8" ht="35.25" customHeight="1" thickBot="1">
      <c r="B88" s="79" t="s">
        <v>248</v>
      </c>
      <c r="C88" s="111" t="s">
        <v>51</v>
      </c>
      <c r="D88" s="111"/>
      <c r="E88" s="111"/>
      <c r="F88" s="111"/>
      <c r="G88" s="219"/>
      <c r="H88" s="5"/>
    </row>
    <row r="89" spans="2:8" ht="35.25" customHeight="1" thickBot="1">
      <c r="B89" s="64" t="s">
        <v>52</v>
      </c>
      <c r="C89" s="117" t="s">
        <v>53</v>
      </c>
      <c r="D89" s="117">
        <f>1+1</f>
        <v>2</v>
      </c>
      <c r="E89" s="117">
        <v>0</v>
      </c>
      <c r="F89" s="200">
        <f>SUM(E89-D89)</f>
        <v>-2</v>
      </c>
      <c r="G89" s="201">
        <f>SUM(E89/D89)*100</f>
        <v>0</v>
      </c>
      <c r="H89" s="5"/>
    </row>
    <row r="90" spans="2:8" ht="31.5">
      <c r="B90" s="67" t="s">
        <v>54</v>
      </c>
      <c r="C90" s="116" t="s">
        <v>104</v>
      </c>
      <c r="D90" s="116"/>
      <c r="E90" s="116"/>
      <c r="F90" s="116"/>
      <c r="G90" s="220"/>
      <c r="H90" s="5"/>
    </row>
    <row r="91" spans="2:8" ht="47.25">
      <c r="B91" s="62" t="s">
        <v>55</v>
      </c>
      <c r="C91" s="58" t="s">
        <v>56</v>
      </c>
      <c r="D91" s="58"/>
      <c r="E91" s="58"/>
      <c r="F91" s="58"/>
      <c r="G91" s="59"/>
      <c r="H91" s="5"/>
    </row>
    <row r="92" spans="2:8" ht="15.75">
      <c r="B92" s="62" t="s">
        <v>57</v>
      </c>
      <c r="C92" s="58" t="s">
        <v>58</v>
      </c>
      <c r="D92" s="58"/>
      <c r="E92" s="58"/>
      <c r="F92" s="58"/>
      <c r="G92" s="59"/>
      <c r="H92" s="5"/>
    </row>
    <row r="93" spans="2:8" ht="16.5" thickBot="1">
      <c r="B93" s="79" t="s">
        <v>59</v>
      </c>
      <c r="C93" s="111" t="s">
        <v>60</v>
      </c>
      <c r="D93" s="111"/>
      <c r="E93" s="111"/>
      <c r="F93" s="111"/>
      <c r="G93" s="219"/>
      <c r="H93" s="5"/>
    </row>
    <row r="94" spans="2:8" ht="32.25" thickBot="1">
      <c r="B94" s="115" t="s">
        <v>61</v>
      </c>
      <c r="C94" s="113" t="s">
        <v>105</v>
      </c>
      <c r="D94" s="65">
        <f>SUM(D95)</f>
        <v>67.099999999999994</v>
      </c>
      <c r="E94" s="65">
        <f>SUM(E95)</f>
        <v>48.400000000000006</v>
      </c>
      <c r="F94" s="208">
        <f>SUM(E94-D94)</f>
        <v>-18.699999999999989</v>
      </c>
      <c r="G94" s="209">
        <f>SUM(E94/D94)*100</f>
        <v>72.131147540983619</v>
      </c>
      <c r="H94" s="5"/>
    </row>
    <row r="95" spans="2:8" ht="31.5" customHeight="1">
      <c r="B95" s="114" t="s">
        <v>107</v>
      </c>
      <c r="C95" s="112" t="s">
        <v>62</v>
      </c>
      <c r="D95" s="112">
        <f>31.8+35.3</f>
        <v>67.099999999999994</v>
      </c>
      <c r="E95" s="217">
        <f>E45+E28</f>
        <v>48.400000000000006</v>
      </c>
      <c r="F95" s="208">
        <f>SUM(E95-D95)</f>
        <v>-18.699999999999989</v>
      </c>
      <c r="G95" s="209">
        <f>SUM(E95/D95)*100</f>
        <v>72.131147540983619</v>
      </c>
      <c r="H95" s="23"/>
    </row>
    <row r="96" spans="2:8" ht="30" customHeight="1" thickBot="1">
      <c r="B96" s="79" t="s">
        <v>63</v>
      </c>
      <c r="C96" s="111" t="s">
        <v>64</v>
      </c>
      <c r="D96" s="111">
        <v>0</v>
      </c>
      <c r="E96" s="111"/>
      <c r="F96" s="111"/>
      <c r="G96" s="219"/>
      <c r="H96" s="5"/>
    </row>
    <row r="97" spans="2:8" ht="30.75" customHeight="1" thickBot="1">
      <c r="B97" s="64" t="s">
        <v>65</v>
      </c>
      <c r="C97" s="113" t="s">
        <v>106</v>
      </c>
      <c r="D97" s="113" t="s">
        <v>299</v>
      </c>
      <c r="E97" s="113"/>
      <c r="F97" s="113"/>
      <c r="G97" s="221"/>
      <c r="H97" s="5"/>
    </row>
    <row r="98" spans="2:8" ht="31.5">
      <c r="B98" s="52" t="s">
        <v>226</v>
      </c>
      <c r="C98" s="243" t="s">
        <v>66</v>
      </c>
      <c r="D98" s="243">
        <v>0</v>
      </c>
      <c r="E98" s="243"/>
      <c r="F98" s="243"/>
      <c r="G98" s="264"/>
      <c r="H98" s="5"/>
    </row>
    <row r="99" spans="2:8" ht="16.5" customHeight="1" thickBot="1">
      <c r="B99" s="55" t="s">
        <v>249</v>
      </c>
      <c r="C99" s="66" t="s">
        <v>67</v>
      </c>
      <c r="D99" s="66">
        <v>0</v>
      </c>
      <c r="E99" s="66"/>
      <c r="F99" s="66"/>
      <c r="G99" s="222"/>
      <c r="H99" s="5"/>
    </row>
    <row r="100" spans="2:8" ht="10.5" customHeight="1">
      <c r="B100" s="68"/>
      <c r="C100" s="68"/>
      <c r="D100" s="68"/>
      <c r="E100" s="68"/>
      <c r="F100" s="68"/>
      <c r="G100" s="68"/>
    </row>
    <row r="101" spans="2:8" ht="21" customHeight="1">
      <c r="B101" s="68" t="s">
        <v>309</v>
      </c>
      <c r="C101" s="69"/>
      <c r="D101" s="69"/>
      <c r="F101" s="244" t="s">
        <v>310</v>
      </c>
      <c r="G101" s="244"/>
    </row>
    <row r="102" spans="2:8">
      <c r="B102" s="68"/>
      <c r="C102" s="68"/>
      <c r="D102" s="68"/>
      <c r="E102" s="68"/>
      <c r="F102" s="68"/>
      <c r="G102" s="68"/>
    </row>
    <row r="103" spans="2:8">
      <c r="B103" s="68"/>
      <c r="C103" s="68"/>
      <c r="D103" s="68"/>
      <c r="E103" s="68"/>
      <c r="F103" s="68"/>
      <c r="G103" s="68"/>
    </row>
    <row r="104" spans="2:8">
      <c r="B104" s="68"/>
      <c r="C104" s="68"/>
      <c r="D104" s="68"/>
      <c r="E104" s="68"/>
      <c r="F104" s="68"/>
      <c r="G104" s="68"/>
    </row>
    <row r="105" spans="2:8">
      <c r="B105" s="68"/>
      <c r="C105" s="68"/>
      <c r="D105" s="68"/>
      <c r="E105" s="68"/>
      <c r="F105" s="68"/>
      <c r="G105" s="68"/>
    </row>
    <row r="106" spans="2:8">
      <c r="B106" s="68"/>
      <c r="C106" s="68"/>
      <c r="D106" s="68"/>
      <c r="E106" s="68"/>
      <c r="F106" s="68"/>
      <c r="G106" s="68"/>
    </row>
    <row r="107" spans="2:8">
      <c r="B107" s="68"/>
      <c r="C107" s="68"/>
      <c r="D107" s="68"/>
      <c r="E107" s="68"/>
      <c r="F107" s="68"/>
      <c r="G107" s="68"/>
    </row>
    <row r="108" spans="2:8">
      <c r="B108" s="68"/>
      <c r="C108" s="68"/>
      <c r="D108" s="68"/>
      <c r="E108" s="68"/>
      <c r="F108" s="68"/>
      <c r="G108" s="68"/>
    </row>
    <row r="109" spans="2:8">
      <c r="B109" s="68"/>
      <c r="C109" s="68"/>
      <c r="D109" s="68"/>
      <c r="E109" s="68"/>
      <c r="F109" s="68"/>
      <c r="G109" s="68"/>
    </row>
    <row r="110" spans="2:8">
      <c r="B110" s="68"/>
      <c r="C110" s="68"/>
      <c r="D110" s="68"/>
      <c r="E110" s="68"/>
      <c r="F110" s="68"/>
      <c r="G110" s="68"/>
    </row>
    <row r="111" spans="2:8">
      <c r="B111" s="68"/>
      <c r="C111" s="68"/>
      <c r="D111" s="68"/>
      <c r="E111" s="68"/>
      <c r="F111" s="68"/>
      <c r="G111" s="68"/>
    </row>
    <row r="112" spans="2:8">
      <c r="B112" s="68"/>
      <c r="C112" s="68"/>
      <c r="D112" s="68"/>
      <c r="E112" s="68"/>
      <c r="F112" s="68"/>
      <c r="G112" s="68"/>
    </row>
    <row r="113" spans="2:7">
      <c r="B113" s="68"/>
      <c r="C113" s="68"/>
      <c r="D113" s="68"/>
      <c r="E113" s="68"/>
      <c r="F113" s="68"/>
      <c r="G113" s="68"/>
    </row>
    <row r="114" spans="2:7">
      <c r="B114" s="68"/>
      <c r="C114" s="68"/>
      <c r="D114" s="68"/>
      <c r="E114" s="68"/>
      <c r="F114" s="68"/>
      <c r="G114" s="68"/>
    </row>
    <row r="115" spans="2:7">
      <c r="B115" s="68"/>
      <c r="C115" s="68"/>
      <c r="D115" s="68"/>
      <c r="E115" s="68"/>
      <c r="F115" s="68"/>
      <c r="G115" s="68"/>
    </row>
    <row r="116" spans="2:7">
      <c r="B116" s="68"/>
      <c r="C116" s="68"/>
      <c r="D116" s="68"/>
      <c r="E116" s="68"/>
      <c r="F116" s="68"/>
      <c r="G116" s="68"/>
    </row>
    <row r="117" spans="2:7">
      <c r="B117" s="68"/>
      <c r="C117" s="68"/>
      <c r="D117" s="68"/>
      <c r="E117" s="68"/>
      <c r="F117" s="68"/>
      <c r="G117" s="68"/>
    </row>
    <row r="118" spans="2:7">
      <c r="B118" s="68"/>
      <c r="C118" s="68"/>
      <c r="D118" s="68"/>
      <c r="E118" s="68"/>
      <c r="F118" s="68"/>
      <c r="G118" s="68"/>
    </row>
    <row r="119" spans="2:7">
      <c r="B119" s="68"/>
      <c r="C119" s="68"/>
      <c r="D119" s="68"/>
      <c r="E119" s="68"/>
      <c r="F119" s="68"/>
      <c r="G119" s="68"/>
    </row>
    <row r="120" spans="2:7">
      <c r="B120" s="68"/>
      <c r="C120" s="68"/>
      <c r="D120" s="68"/>
      <c r="E120" s="68"/>
      <c r="F120" s="68"/>
      <c r="G120" s="263">
        <v>4</v>
      </c>
    </row>
    <row r="121" spans="2:7">
      <c r="B121" s="68"/>
      <c r="C121" s="68"/>
      <c r="D121" s="68"/>
      <c r="E121" s="68"/>
      <c r="F121" s="68"/>
      <c r="G121" s="68"/>
    </row>
    <row r="122" spans="2:7">
      <c r="B122" s="68"/>
      <c r="C122" s="68"/>
      <c r="D122" s="68"/>
      <c r="E122" s="68"/>
      <c r="F122" s="68"/>
      <c r="G122" s="68"/>
    </row>
    <row r="123" spans="2:7">
      <c r="B123" s="68"/>
      <c r="C123" s="68"/>
      <c r="D123" s="68"/>
      <c r="E123" s="68"/>
      <c r="F123" s="68"/>
      <c r="G123" s="68"/>
    </row>
    <row r="124" spans="2:7">
      <c r="B124" s="68"/>
      <c r="C124" s="68"/>
      <c r="D124" s="68"/>
      <c r="E124" s="68"/>
      <c r="F124" s="68"/>
      <c r="G124" s="68"/>
    </row>
    <row r="125" spans="2:7">
      <c r="B125" s="68"/>
      <c r="C125" s="68"/>
      <c r="D125" s="68"/>
      <c r="E125" s="68"/>
      <c r="F125" s="68"/>
      <c r="G125" s="68"/>
    </row>
    <row r="126" spans="2:7">
      <c r="B126" s="68"/>
      <c r="C126" s="68"/>
      <c r="D126" s="68"/>
      <c r="E126" s="68"/>
      <c r="F126" s="68"/>
      <c r="G126" s="68"/>
    </row>
    <row r="127" spans="2:7">
      <c r="B127" s="68"/>
      <c r="C127" s="68"/>
      <c r="D127" s="68"/>
      <c r="E127" s="68"/>
      <c r="F127" s="68"/>
      <c r="G127" s="68"/>
    </row>
    <row r="128" spans="2:7">
      <c r="B128" s="68"/>
      <c r="C128" s="68"/>
      <c r="D128" s="68"/>
      <c r="E128" s="68"/>
      <c r="F128" s="68"/>
      <c r="G128" s="68"/>
    </row>
    <row r="129" spans="2:7">
      <c r="B129" s="68"/>
      <c r="C129" s="68"/>
      <c r="D129" s="68"/>
      <c r="E129" s="68"/>
      <c r="F129" s="68"/>
      <c r="G129" s="68"/>
    </row>
    <row r="130" spans="2:7">
      <c r="B130" s="68"/>
      <c r="C130" s="68"/>
      <c r="D130" s="68"/>
      <c r="E130" s="68"/>
      <c r="F130" s="68"/>
      <c r="G130" s="68"/>
    </row>
    <row r="131" spans="2:7">
      <c r="B131" s="68"/>
      <c r="C131" s="68"/>
      <c r="D131" s="68"/>
      <c r="E131" s="68"/>
      <c r="F131" s="68"/>
      <c r="G131" s="68"/>
    </row>
    <row r="132" spans="2:7">
      <c r="B132" s="68"/>
      <c r="C132" s="68"/>
      <c r="D132" s="68"/>
      <c r="E132" s="68"/>
      <c r="F132" s="68"/>
      <c r="G132" s="68"/>
    </row>
    <row r="133" spans="2:7">
      <c r="B133" s="68"/>
      <c r="C133" s="68"/>
      <c r="D133" s="68"/>
      <c r="E133" s="68"/>
      <c r="F133" s="68"/>
      <c r="G133" s="68"/>
    </row>
    <row r="134" spans="2:7">
      <c r="B134" s="68"/>
      <c r="C134" s="68"/>
      <c r="D134" s="68"/>
      <c r="E134" s="68"/>
      <c r="F134" s="68"/>
      <c r="G134" s="68"/>
    </row>
    <row r="135" spans="2:7">
      <c r="B135" s="68"/>
      <c r="C135" s="68"/>
      <c r="D135" s="68"/>
      <c r="E135" s="68"/>
      <c r="F135" s="68"/>
      <c r="G135" s="68"/>
    </row>
    <row r="136" spans="2:7">
      <c r="B136" s="68"/>
      <c r="C136" s="68"/>
      <c r="D136" s="68"/>
      <c r="E136" s="68"/>
      <c r="F136" s="68"/>
      <c r="G136" s="68"/>
    </row>
    <row r="137" spans="2:7">
      <c r="B137" s="68"/>
      <c r="C137" s="68"/>
      <c r="D137" s="68"/>
      <c r="E137" s="68"/>
      <c r="F137" s="68"/>
      <c r="G137" s="68"/>
    </row>
    <row r="138" spans="2:7">
      <c r="B138" s="68"/>
      <c r="C138" s="68"/>
      <c r="D138" s="68"/>
      <c r="E138" s="68"/>
      <c r="F138" s="68"/>
      <c r="G138" s="68"/>
    </row>
    <row r="139" spans="2:7">
      <c r="B139" s="68"/>
      <c r="C139" s="68"/>
      <c r="D139" s="68"/>
      <c r="E139" s="68"/>
      <c r="F139" s="68"/>
      <c r="G139" s="68"/>
    </row>
    <row r="140" spans="2:7">
      <c r="B140" s="68"/>
      <c r="C140" s="68"/>
      <c r="D140" s="68"/>
      <c r="E140" s="68"/>
      <c r="F140" s="68"/>
      <c r="G140" s="68"/>
    </row>
    <row r="141" spans="2:7">
      <c r="B141" s="68"/>
      <c r="C141" s="68"/>
      <c r="D141" s="68"/>
      <c r="E141" s="68"/>
      <c r="F141" s="68"/>
      <c r="G141" s="68"/>
    </row>
  </sheetData>
  <mergeCells count="12">
    <mergeCell ref="F5:F6"/>
    <mergeCell ref="G5:G6"/>
    <mergeCell ref="B8:G8"/>
    <mergeCell ref="B62:G62"/>
    <mergeCell ref="B81:G81"/>
    <mergeCell ref="B1:G1"/>
    <mergeCell ref="B2:G2"/>
    <mergeCell ref="B3:G3"/>
    <mergeCell ref="B5:B6"/>
    <mergeCell ref="C5:C6"/>
    <mergeCell ref="D5:D6"/>
    <mergeCell ref="E5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5" sqref="C5"/>
    </sheetView>
  </sheetViews>
  <sheetFormatPr defaultRowHeight="39" customHeight="1"/>
  <cols>
    <col min="1" max="1" width="37.85546875" customWidth="1"/>
    <col min="2" max="2" width="6.42578125" customWidth="1"/>
    <col min="3" max="6" width="13.140625" customWidth="1"/>
  </cols>
  <sheetData>
    <row r="1" spans="1:7" ht="30" customHeight="1" thickBot="1">
      <c r="A1" s="359" t="s">
        <v>131</v>
      </c>
      <c r="B1" s="359"/>
      <c r="C1" s="359"/>
      <c r="D1" s="359"/>
      <c r="E1" s="359"/>
      <c r="F1" s="359"/>
    </row>
    <row r="2" spans="1:7" ht="26.25" customHeight="1">
      <c r="A2" s="349"/>
      <c r="B2" s="363" t="s">
        <v>132</v>
      </c>
      <c r="C2" s="343" t="s">
        <v>294</v>
      </c>
      <c r="D2" s="343" t="s">
        <v>295</v>
      </c>
      <c r="E2" s="343" t="s">
        <v>296</v>
      </c>
      <c r="F2" s="343" t="s">
        <v>297</v>
      </c>
    </row>
    <row r="3" spans="1:7" ht="41.25" customHeight="1" thickBot="1">
      <c r="A3" s="350"/>
      <c r="B3" s="364"/>
      <c r="C3" s="344"/>
      <c r="D3" s="344"/>
      <c r="E3" s="344"/>
      <c r="F3" s="344"/>
    </row>
    <row r="4" spans="1:7" ht="18.75" customHeight="1" thickBot="1">
      <c r="A4" s="31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</row>
    <row r="5" spans="1:7" s="30" customFormat="1" ht="21.75" customHeight="1">
      <c r="A5" s="38" t="s">
        <v>133</v>
      </c>
      <c r="B5" s="76" t="s">
        <v>193</v>
      </c>
      <c r="C5" s="146">
        <f>C6+C7+C8</f>
        <v>29.6</v>
      </c>
      <c r="D5" s="146">
        <f>D6+D7+D8</f>
        <v>21.9</v>
      </c>
      <c r="E5" s="185">
        <f>SUM(D5-C5)</f>
        <v>-7.7000000000000028</v>
      </c>
      <c r="F5" s="184">
        <f>SUM(D5/C5)*100</f>
        <v>73.986486486486484</v>
      </c>
      <c r="G5" s="44"/>
    </row>
    <row r="6" spans="1:7" s="30" customFormat="1" ht="17.25" customHeight="1">
      <c r="A6" s="26" t="s">
        <v>134</v>
      </c>
      <c r="B6" s="28" t="s">
        <v>135</v>
      </c>
      <c r="C6" s="170">
        <f>1.5+3.5</f>
        <v>5</v>
      </c>
      <c r="D6" s="170">
        <f>4.8</f>
        <v>4.8</v>
      </c>
      <c r="E6" s="185">
        <f t="shared" ref="E6:E11" si="0">SUM(D6-C6)</f>
        <v>-0.20000000000000018</v>
      </c>
      <c r="F6" s="184">
        <f t="shared" ref="F6:F11" si="1">SUM(D6/C6)*100</f>
        <v>96</v>
      </c>
      <c r="G6" s="44"/>
    </row>
    <row r="7" spans="1:7" s="30" customFormat="1" ht="55.5" customHeight="1">
      <c r="A7" s="29" t="s">
        <v>274</v>
      </c>
      <c r="B7" s="360" t="s">
        <v>136</v>
      </c>
      <c r="C7" s="170">
        <f>3.2+3.7</f>
        <v>6.9</v>
      </c>
      <c r="D7" s="170">
        <f>1.7+3+0.3+0.5</f>
        <v>5.5</v>
      </c>
      <c r="E7" s="185">
        <f t="shared" si="0"/>
        <v>-1.4000000000000004</v>
      </c>
      <c r="F7" s="184">
        <f t="shared" si="1"/>
        <v>79.710144927536234</v>
      </c>
      <c r="G7" s="44"/>
    </row>
    <row r="8" spans="1:7" s="30" customFormat="1" ht="103.5" customHeight="1">
      <c r="A8" s="29" t="s">
        <v>275</v>
      </c>
      <c r="B8" s="361"/>
      <c r="C8" s="170">
        <f>8.9+8.8</f>
        <v>17.700000000000003</v>
      </c>
      <c r="D8" s="170">
        <f>8.7+2.9</f>
        <v>11.6</v>
      </c>
      <c r="E8" s="185">
        <f t="shared" si="0"/>
        <v>-6.1000000000000032</v>
      </c>
      <c r="F8" s="184">
        <f t="shared" si="1"/>
        <v>65.536723163841799</v>
      </c>
      <c r="G8" s="44"/>
    </row>
    <row r="9" spans="1:7" s="30" customFormat="1" ht="18.75" customHeight="1">
      <c r="A9" s="26" t="s">
        <v>137</v>
      </c>
      <c r="B9" s="28" t="s">
        <v>153</v>
      </c>
      <c r="C9" s="170">
        <f>144.6+160.6</f>
        <v>305.2</v>
      </c>
      <c r="D9" s="170">
        <f>106+126.5</f>
        <v>232.5</v>
      </c>
      <c r="E9" s="185">
        <f t="shared" si="0"/>
        <v>-72.699999999999989</v>
      </c>
      <c r="F9" s="184">
        <f t="shared" si="1"/>
        <v>76.179554390563567</v>
      </c>
      <c r="G9" s="44"/>
    </row>
    <row r="10" spans="1:7" s="30" customFormat="1" ht="39" customHeight="1">
      <c r="A10" s="29" t="s">
        <v>107</v>
      </c>
      <c r="B10" s="28" t="s">
        <v>154</v>
      </c>
      <c r="C10" s="170">
        <f>31.8+35.3</f>
        <v>67.099999999999994</v>
      </c>
      <c r="D10" s="170">
        <f>20.3+28.1</f>
        <v>48.400000000000006</v>
      </c>
      <c r="E10" s="185">
        <f t="shared" si="0"/>
        <v>-18.699999999999989</v>
      </c>
      <c r="F10" s="184">
        <f t="shared" si="1"/>
        <v>72.131147540983619</v>
      </c>
      <c r="G10" s="44"/>
    </row>
    <row r="11" spans="1:7" s="30" customFormat="1" ht="15" customHeight="1" thickBot="1">
      <c r="A11" s="40" t="s">
        <v>138</v>
      </c>
      <c r="B11" s="75" t="s">
        <v>155</v>
      </c>
      <c r="C11" s="171">
        <f>4.5+4.5</f>
        <v>9</v>
      </c>
      <c r="D11" s="171">
        <v>8.8000000000000007</v>
      </c>
      <c r="E11" s="185">
        <f t="shared" si="0"/>
        <v>-0.19999999999999929</v>
      </c>
      <c r="F11" s="184">
        <f t="shared" si="1"/>
        <v>97.777777777777786</v>
      </c>
      <c r="G11" s="44"/>
    </row>
    <row r="12" spans="1:7" s="30" customFormat="1" ht="20.25" customHeight="1" thickBot="1">
      <c r="A12" s="126" t="s">
        <v>273</v>
      </c>
      <c r="B12" s="127" t="s">
        <v>156</v>
      </c>
      <c r="C12" s="172">
        <v>0</v>
      </c>
      <c r="D12" s="172">
        <v>0</v>
      </c>
      <c r="E12" s="172"/>
      <c r="F12" s="172"/>
      <c r="G12" s="44"/>
    </row>
    <row r="13" spans="1:7" s="30" customFormat="1" ht="15.75" customHeight="1" thickBot="1">
      <c r="A13" s="125" t="s">
        <v>253</v>
      </c>
      <c r="B13" s="128" t="s">
        <v>252</v>
      </c>
      <c r="C13" s="173">
        <v>0</v>
      </c>
      <c r="D13" s="173">
        <v>0</v>
      </c>
      <c r="E13" s="173"/>
      <c r="F13" s="173"/>
      <c r="G13" s="44"/>
    </row>
    <row r="14" spans="1:7" ht="31.5" customHeight="1" thickBot="1">
      <c r="A14" s="33" t="s">
        <v>139</v>
      </c>
      <c r="B14" s="34"/>
      <c r="C14" s="129">
        <f>SUM(C5+C9+C10+C11)</f>
        <v>410.9</v>
      </c>
      <c r="D14" s="129">
        <f>SUM(D5+D9+D10+D11)</f>
        <v>311.60000000000002</v>
      </c>
      <c r="E14" s="200">
        <f>SUM(D14-C14)</f>
        <v>-99.299999999999955</v>
      </c>
      <c r="F14" s="201">
        <f>SUM(D14/C14)*100</f>
        <v>75.833536140180101</v>
      </c>
      <c r="G14" s="43"/>
    </row>
    <row r="15" spans="1:7" ht="12.75" customHeight="1">
      <c r="A15" s="35"/>
      <c r="B15" s="36"/>
      <c r="C15" s="36"/>
      <c r="D15" s="36"/>
      <c r="E15" s="36"/>
      <c r="F15" s="36"/>
    </row>
    <row r="16" spans="1:7" ht="21" customHeight="1" thickBot="1">
      <c r="A16" s="362" t="s">
        <v>140</v>
      </c>
      <c r="B16" s="362"/>
      <c r="C16" s="362"/>
      <c r="D16" s="362"/>
      <c r="E16" s="362"/>
      <c r="F16" s="362"/>
    </row>
    <row r="17" spans="1:6" ht="30" customHeight="1">
      <c r="A17" s="349"/>
      <c r="B17" s="347" t="s">
        <v>132</v>
      </c>
      <c r="C17" s="347" t="str">
        <f>C2</f>
        <v>План І півріччя 2018р.</v>
      </c>
      <c r="D17" s="347" t="str">
        <f>D2</f>
        <v>Факт І півріччя 2018р.</v>
      </c>
      <c r="E17" s="347" t="str">
        <f>E2</f>
        <v>Відхилення (+,-) факт-план</v>
      </c>
      <c r="F17" s="347" t="str">
        <f>F2</f>
        <v>Виконання (%) факт/план</v>
      </c>
    </row>
    <row r="18" spans="1:6" ht="47.25" customHeight="1" thickBot="1">
      <c r="A18" s="350"/>
      <c r="B18" s="348"/>
      <c r="C18" s="348"/>
      <c r="D18" s="348"/>
      <c r="E18" s="348"/>
      <c r="F18" s="348"/>
    </row>
    <row r="19" spans="1:6" ht="20.25" customHeight="1" thickBot="1">
      <c r="A19" s="31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</row>
    <row r="20" spans="1:6" ht="16.5" customHeight="1">
      <c r="A20" s="226" t="s">
        <v>141</v>
      </c>
      <c r="B20" s="353">
        <v>1</v>
      </c>
      <c r="C20" s="355">
        <f>SUM(C23:C24)</f>
        <v>10</v>
      </c>
      <c r="D20" s="355">
        <f>SUM(D23:D24)</f>
        <v>0</v>
      </c>
      <c r="E20" s="357">
        <f>SUM(D20-C20)</f>
        <v>-10</v>
      </c>
      <c r="F20" s="351">
        <f>SUM(D20/C20)*100</f>
        <v>0</v>
      </c>
    </row>
    <row r="21" spans="1:6" ht="13.5" customHeight="1">
      <c r="A21" s="225" t="s">
        <v>142</v>
      </c>
      <c r="B21" s="354"/>
      <c r="C21" s="356"/>
      <c r="D21" s="356"/>
      <c r="E21" s="358"/>
      <c r="F21" s="352"/>
    </row>
    <row r="22" spans="1:6" ht="18.75" customHeight="1">
      <c r="A22" s="226" t="s">
        <v>143</v>
      </c>
      <c r="B22" s="224" t="s">
        <v>135</v>
      </c>
      <c r="C22" s="224"/>
      <c r="D22" s="224"/>
      <c r="E22" s="224"/>
      <c r="F22" s="227"/>
    </row>
    <row r="23" spans="1:6" ht="28.5" customHeight="1">
      <c r="A23" s="225" t="s">
        <v>144</v>
      </c>
      <c r="B23" s="223" t="s">
        <v>136</v>
      </c>
      <c r="C23" s="223">
        <v>10</v>
      </c>
      <c r="D23" s="223">
        <v>0</v>
      </c>
      <c r="E23" s="185">
        <f>SUM(D23-C23)</f>
        <v>-10</v>
      </c>
      <c r="F23" s="184">
        <f>SUM(D23/C23)*100</f>
        <v>0</v>
      </c>
    </row>
    <row r="24" spans="1:6" ht="39" customHeight="1">
      <c r="A24" s="225" t="s">
        <v>145</v>
      </c>
      <c r="B24" s="223" t="s">
        <v>146</v>
      </c>
      <c r="C24" s="223">
        <v>0</v>
      </c>
      <c r="D24" s="223"/>
      <c r="E24" s="223"/>
      <c r="F24" s="228"/>
    </row>
    <row r="25" spans="1:6" ht="27" customHeight="1">
      <c r="A25" s="229" t="s">
        <v>147</v>
      </c>
      <c r="B25" s="223" t="s">
        <v>148</v>
      </c>
      <c r="C25" s="223">
        <v>0</v>
      </c>
      <c r="D25" s="223"/>
      <c r="E25" s="223"/>
      <c r="F25" s="228"/>
    </row>
    <row r="26" spans="1:6" ht="38.25" customHeight="1">
      <c r="A26" s="229" t="s">
        <v>149</v>
      </c>
      <c r="B26" s="223" t="s">
        <v>150</v>
      </c>
      <c r="C26" s="223">
        <v>0</v>
      </c>
      <c r="D26" s="223"/>
      <c r="E26" s="223"/>
      <c r="F26" s="228"/>
    </row>
    <row r="27" spans="1:6" ht="23.25" customHeight="1" thickBot="1">
      <c r="A27" s="230" t="s">
        <v>151</v>
      </c>
      <c r="B27" s="231" t="s">
        <v>152</v>
      </c>
      <c r="C27" s="231">
        <v>0</v>
      </c>
      <c r="D27" s="231"/>
      <c r="E27" s="231"/>
      <c r="F27" s="232"/>
    </row>
    <row r="28" spans="1:6" ht="8.25" customHeight="1">
      <c r="A28" s="37"/>
      <c r="B28" s="36"/>
      <c r="C28" s="36"/>
      <c r="D28" s="36"/>
      <c r="E28" s="36"/>
      <c r="F28" s="36"/>
    </row>
    <row r="29" spans="1:6" ht="16.5" customHeight="1">
      <c r="A29" s="68" t="s">
        <v>309</v>
      </c>
      <c r="B29" s="69"/>
      <c r="C29" s="69"/>
      <c r="E29" s="244" t="s">
        <v>310</v>
      </c>
      <c r="F29" s="244"/>
    </row>
    <row r="30" spans="1:6" ht="14.25" customHeight="1">
      <c r="A30" s="24"/>
      <c r="B30" s="24"/>
      <c r="C30" s="24"/>
      <c r="D30" s="24"/>
      <c r="E30" s="24"/>
      <c r="F30" s="269">
        <v>5</v>
      </c>
    </row>
  </sheetData>
  <mergeCells count="20">
    <mergeCell ref="C2:C3"/>
    <mergeCell ref="D2:D3"/>
    <mergeCell ref="E2:E3"/>
    <mergeCell ref="F2:F3"/>
    <mergeCell ref="F20:F21"/>
    <mergeCell ref="B20:B21"/>
    <mergeCell ref="C20:C21"/>
    <mergeCell ref="D20:D21"/>
    <mergeCell ref="E20:E21"/>
    <mergeCell ref="A1:F1"/>
    <mergeCell ref="B7:B8"/>
    <mergeCell ref="A16:F16"/>
    <mergeCell ref="A2:A3"/>
    <mergeCell ref="B2:B3"/>
    <mergeCell ref="F17:F18"/>
    <mergeCell ref="E17:E18"/>
    <mergeCell ref="A17:A18"/>
    <mergeCell ref="B17:B18"/>
    <mergeCell ref="C17:C18"/>
    <mergeCell ref="D17:D18"/>
  </mergeCells>
  <phoneticPr fontId="0" type="noConversion"/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1"/>
  <sheetViews>
    <sheetView tabSelected="1" workbookViewId="0">
      <selection activeCell="E44" sqref="E44"/>
    </sheetView>
  </sheetViews>
  <sheetFormatPr defaultRowHeight="15"/>
  <cols>
    <col min="1" max="1" width="4.28515625" customWidth="1"/>
    <col min="2" max="2" width="62.5703125" customWidth="1"/>
    <col min="3" max="3" width="5.7109375" customWidth="1"/>
    <col min="4" max="7" width="11.5703125" customWidth="1"/>
  </cols>
  <sheetData>
    <row r="1" spans="2:9" ht="5.25" customHeight="1"/>
    <row r="2" spans="2:9" ht="5.25" customHeight="1"/>
    <row r="3" spans="2:9" ht="36.75" customHeight="1" thickBot="1">
      <c r="B3" s="366" t="s">
        <v>157</v>
      </c>
      <c r="C3" s="366"/>
      <c r="D3" s="366"/>
      <c r="E3" s="366"/>
      <c r="F3" s="366"/>
      <c r="G3" s="366"/>
    </row>
    <row r="4" spans="2:9" ht="64.5" customHeight="1">
      <c r="B4" s="349"/>
      <c r="C4" s="363" t="s">
        <v>132</v>
      </c>
      <c r="D4" s="343" t="s">
        <v>294</v>
      </c>
      <c r="E4" s="343" t="s">
        <v>295</v>
      </c>
      <c r="F4" s="343" t="s">
        <v>296</v>
      </c>
      <c r="G4" s="345" t="s">
        <v>297</v>
      </c>
    </row>
    <row r="5" spans="2:9" ht="15.75" thickBot="1">
      <c r="B5" s="367"/>
      <c r="C5" s="368"/>
      <c r="D5" s="369"/>
      <c r="E5" s="369"/>
      <c r="F5" s="369"/>
      <c r="G5" s="365"/>
    </row>
    <row r="6" spans="2:9" ht="15.75" thickBot="1">
      <c r="B6" s="270">
        <v>1</v>
      </c>
      <c r="C6" s="271">
        <v>2</v>
      </c>
      <c r="D6" s="271">
        <v>3</v>
      </c>
      <c r="E6" s="271">
        <v>4</v>
      </c>
      <c r="F6" s="271">
        <v>5</v>
      </c>
      <c r="G6" s="271">
        <v>6</v>
      </c>
    </row>
    <row r="7" spans="2:9" ht="32.25" customHeight="1">
      <c r="B7" s="235" t="s">
        <v>158</v>
      </c>
      <c r="C7" s="236" t="s">
        <v>213</v>
      </c>
      <c r="D7" s="237">
        <f>SUM(D8+D12+D19)</f>
        <v>420</v>
      </c>
      <c r="E7" s="237">
        <f>SUM(E8+E12+E19)</f>
        <v>305.5</v>
      </c>
      <c r="F7" s="237">
        <f>SUM(F8+F12+F19)</f>
        <v>-114.5</v>
      </c>
      <c r="G7" s="272">
        <f>SUM(G8+G12+G19)</f>
        <v>72.738095238095241</v>
      </c>
    </row>
    <row r="8" spans="2:9" ht="32.25" customHeight="1">
      <c r="B8" s="99" t="s">
        <v>159</v>
      </c>
      <c r="C8" s="25" t="s">
        <v>69</v>
      </c>
      <c r="D8" s="174">
        <v>420</v>
      </c>
      <c r="E8" s="174">
        <v>305.5</v>
      </c>
      <c r="F8" s="285">
        <f>SUM(E8-D8)</f>
        <v>-114.5</v>
      </c>
      <c r="G8" s="286">
        <f>SUM(E8/D8)*100</f>
        <v>72.738095238095241</v>
      </c>
      <c r="I8" s="77"/>
    </row>
    <row r="9" spans="2:9" ht="21" customHeight="1">
      <c r="B9" s="99" t="s">
        <v>160</v>
      </c>
      <c r="C9" s="25" t="s">
        <v>70</v>
      </c>
      <c r="D9" s="174"/>
      <c r="E9" s="174"/>
      <c r="F9" s="174"/>
      <c r="G9" s="273"/>
    </row>
    <row r="10" spans="2:9" ht="21" customHeight="1">
      <c r="B10" s="99" t="s">
        <v>290</v>
      </c>
      <c r="C10" s="25" t="s">
        <v>71</v>
      </c>
      <c r="D10" s="174"/>
      <c r="E10" s="174"/>
      <c r="F10" s="174"/>
      <c r="G10" s="273"/>
    </row>
    <row r="11" spans="2:9" ht="21" customHeight="1" thickBot="1">
      <c r="B11" s="98" t="s">
        <v>161</v>
      </c>
      <c r="C11" s="41" t="s">
        <v>72</v>
      </c>
      <c r="D11" s="175"/>
      <c r="E11" s="175"/>
      <c r="F11" s="175"/>
      <c r="G11" s="274"/>
    </row>
    <row r="12" spans="2:9" ht="21" customHeight="1" thickBot="1">
      <c r="B12" s="130" t="s">
        <v>300</v>
      </c>
      <c r="C12" s="131" t="s">
        <v>73</v>
      </c>
      <c r="D12" s="142">
        <f>D13</f>
        <v>0</v>
      </c>
      <c r="E12" s="176"/>
      <c r="F12" s="176"/>
      <c r="G12" s="275"/>
    </row>
    <row r="13" spans="2:9" ht="21" customHeight="1" thickBot="1">
      <c r="B13" s="141" t="s">
        <v>285</v>
      </c>
      <c r="C13" s="132" t="s">
        <v>276</v>
      </c>
      <c r="D13" s="177">
        <v>0</v>
      </c>
      <c r="E13" s="177"/>
      <c r="F13" s="177"/>
      <c r="G13" s="276"/>
    </row>
    <row r="14" spans="2:9" ht="29.25" customHeight="1" thickBot="1">
      <c r="B14" s="281" t="s">
        <v>162</v>
      </c>
      <c r="C14" s="282" t="s">
        <v>214</v>
      </c>
      <c r="D14" s="283">
        <v>0</v>
      </c>
      <c r="E14" s="283">
        <v>0</v>
      </c>
      <c r="F14" s="283">
        <v>0</v>
      </c>
      <c r="G14" s="284">
        <v>0</v>
      </c>
    </row>
    <row r="15" spans="2:9" ht="24" customHeight="1">
      <c r="B15" s="144" t="s">
        <v>163</v>
      </c>
      <c r="C15" s="42" t="s">
        <v>74</v>
      </c>
      <c r="D15" s="178"/>
      <c r="E15" s="178"/>
      <c r="F15" s="178"/>
      <c r="G15" s="277"/>
    </row>
    <row r="16" spans="2:9" ht="33" customHeight="1">
      <c r="B16" s="145" t="s">
        <v>164</v>
      </c>
      <c r="C16" s="25" t="s">
        <v>75</v>
      </c>
      <c r="D16" s="174"/>
      <c r="E16" s="174"/>
      <c r="F16" s="174"/>
      <c r="G16" s="273"/>
    </row>
    <row r="17" spans="2:12" ht="30" customHeight="1">
      <c r="B17" s="145" t="s">
        <v>165</v>
      </c>
      <c r="C17" s="25" t="s">
        <v>76</v>
      </c>
      <c r="D17" s="174"/>
      <c r="E17" s="174"/>
      <c r="F17" s="174"/>
      <c r="G17" s="273"/>
    </row>
    <row r="18" spans="2:12" ht="21" customHeight="1" thickBot="1">
      <c r="B18" s="40" t="s">
        <v>166</v>
      </c>
      <c r="C18" s="41" t="s">
        <v>77</v>
      </c>
      <c r="D18" s="175"/>
      <c r="E18" s="175"/>
      <c r="F18" s="175"/>
      <c r="G18" s="274"/>
    </row>
    <row r="19" spans="2:12" ht="27.75" customHeight="1" thickBot="1">
      <c r="B19" s="291" t="s">
        <v>291</v>
      </c>
      <c r="C19" s="282" t="s">
        <v>215</v>
      </c>
      <c r="D19" s="283">
        <v>0</v>
      </c>
      <c r="E19" s="283">
        <v>0</v>
      </c>
      <c r="F19" s="283">
        <v>0</v>
      </c>
      <c r="G19" s="284">
        <v>0</v>
      </c>
    </row>
    <row r="20" spans="2:12" ht="16.5" customHeight="1">
      <c r="B20" s="97" t="s">
        <v>167</v>
      </c>
      <c r="C20" s="42" t="s">
        <v>183</v>
      </c>
      <c r="D20" s="178"/>
      <c r="E20" s="178"/>
      <c r="F20" s="178"/>
      <c r="G20" s="277"/>
    </row>
    <row r="21" spans="2:12" ht="17.25" customHeight="1" thickBot="1">
      <c r="B21" s="98" t="s">
        <v>277</v>
      </c>
      <c r="C21" s="41" t="s">
        <v>184</v>
      </c>
      <c r="D21" s="175"/>
      <c r="E21" s="175"/>
      <c r="F21" s="175"/>
      <c r="G21" s="274"/>
    </row>
    <row r="22" spans="2:12" ht="30" customHeight="1" thickBot="1">
      <c r="B22" s="238" t="s">
        <v>301</v>
      </c>
      <c r="C22" s="239" t="s">
        <v>207</v>
      </c>
      <c r="D22" s="287">
        <f>SUM(D23:D27)+D32+D33</f>
        <v>417.9</v>
      </c>
      <c r="E22" s="287">
        <f>SUM(E23:E27)+E32+E33</f>
        <v>302.8</v>
      </c>
      <c r="F22" s="288">
        <f>SUM(E22-D22)</f>
        <v>-115.09999999999997</v>
      </c>
      <c r="G22" s="289">
        <f>SUM(E22/D22)*100</f>
        <v>72.457525723857387</v>
      </c>
    </row>
    <row r="23" spans="2:12" ht="29.25" customHeight="1">
      <c r="B23" s="97" t="s">
        <v>168</v>
      </c>
      <c r="C23" s="42" t="s">
        <v>185</v>
      </c>
      <c r="D23" s="178">
        <f>3+4+2.9+1.5+1+2.5+2+2+3+5+0.7+1+1</f>
        <v>29.599999999999998</v>
      </c>
      <c r="E23" s="178">
        <v>21.9</v>
      </c>
      <c r="F23" s="233">
        <f>SUM(E23-D23)</f>
        <v>-7.6999999999999993</v>
      </c>
      <c r="G23" s="234">
        <f>SUM(E23/D23)*100</f>
        <v>73.986486486486484</v>
      </c>
      <c r="I23" s="293"/>
      <c r="J23" s="293"/>
      <c r="K23" s="293"/>
      <c r="L23" s="293"/>
    </row>
    <row r="24" spans="2:12" ht="24.75" customHeight="1">
      <c r="B24" s="99" t="s">
        <v>169</v>
      </c>
      <c r="C24" s="25" t="s">
        <v>186</v>
      </c>
      <c r="D24" s="174">
        <f>305.2</f>
        <v>305.2</v>
      </c>
      <c r="E24" s="174">
        <v>232.5</v>
      </c>
      <c r="F24" s="285">
        <f>SUM(E24-D24)</f>
        <v>-72.699999999999989</v>
      </c>
      <c r="G24" s="286">
        <f>SUM(E24/D24)*100</f>
        <v>76.179554390563567</v>
      </c>
      <c r="I24" s="293"/>
      <c r="J24" s="293"/>
      <c r="K24" s="293"/>
      <c r="L24" s="293"/>
    </row>
    <row r="25" spans="2:12" ht="29.25" customHeight="1">
      <c r="B25" s="99" t="s">
        <v>288</v>
      </c>
      <c r="C25" s="41" t="s">
        <v>289</v>
      </c>
      <c r="D25" s="175"/>
      <c r="E25" s="175"/>
      <c r="F25" s="175"/>
      <c r="G25" s="274"/>
      <c r="I25" s="293"/>
      <c r="J25" s="293"/>
      <c r="K25" s="293"/>
      <c r="L25" s="293"/>
    </row>
    <row r="26" spans="2:12" ht="28.5" customHeight="1" thickBot="1">
      <c r="B26" s="98" t="s">
        <v>170</v>
      </c>
      <c r="C26" s="41" t="s">
        <v>187</v>
      </c>
      <c r="D26" s="175"/>
      <c r="E26" s="175"/>
      <c r="F26" s="175"/>
      <c r="G26" s="274"/>
      <c r="I26" s="293"/>
      <c r="J26" s="293"/>
      <c r="K26" s="293"/>
      <c r="L26" s="293"/>
    </row>
    <row r="27" spans="2:12" ht="29.25" customHeight="1" thickBot="1">
      <c r="B27" s="240" t="s">
        <v>282</v>
      </c>
      <c r="C27" s="239" t="s">
        <v>216</v>
      </c>
      <c r="D27" s="241">
        <f>SUM(D28:D32)</f>
        <v>73.099999999999994</v>
      </c>
      <c r="E27" s="241">
        <f>SUM(E28:E32)</f>
        <v>48.4</v>
      </c>
      <c r="F27" s="241">
        <f>SUM(F28:F32)</f>
        <v>-24.699999999999996</v>
      </c>
      <c r="G27" s="290">
        <f>SUM(G28:G32)</f>
        <v>72.131147540983605</v>
      </c>
      <c r="I27" s="294"/>
      <c r="J27" s="294"/>
      <c r="K27" s="293"/>
      <c r="L27" s="293"/>
    </row>
    <row r="28" spans="2:12" ht="16.5" customHeight="1">
      <c r="B28" s="134" t="s">
        <v>41</v>
      </c>
      <c r="C28" s="135" t="s">
        <v>20</v>
      </c>
      <c r="D28" s="179">
        <v>4</v>
      </c>
      <c r="E28" s="179">
        <v>0</v>
      </c>
      <c r="F28" s="285">
        <f>SUM(E28-D28)</f>
        <v>-4</v>
      </c>
      <c r="G28" s="286">
        <f>SUM(E28/D28)*100</f>
        <v>0</v>
      </c>
      <c r="I28" s="293"/>
      <c r="J28" s="293"/>
      <c r="K28" s="293"/>
      <c r="L28" s="293"/>
    </row>
    <row r="29" spans="2:12" ht="16.5" customHeight="1">
      <c r="B29" s="133" t="s">
        <v>205</v>
      </c>
      <c r="C29" s="27" t="s">
        <v>203</v>
      </c>
      <c r="D29" s="180">
        <v>2</v>
      </c>
      <c r="E29" s="180">
        <v>0</v>
      </c>
      <c r="F29" s="285">
        <f>SUM(E29-D29)</f>
        <v>-2</v>
      </c>
      <c r="G29" s="286">
        <f>SUM(E29/D29)*100</f>
        <v>0</v>
      </c>
      <c r="I29" s="293"/>
      <c r="J29" s="293"/>
      <c r="K29" s="293"/>
      <c r="L29" s="293"/>
    </row>
    <row r="30" spans="2:12" ht="16.5" customHeight="1">
      <c r="B30" s="57" t="s">
        <v>279</v>
      </c>
      <c r="C30" s="27" t="s">
        <v>280</v>
      </c>
      <c r="D30" s="180">
        <v>67.099999999999994</v>
      </c>
      <c r="E30" s="180">
        <v>48.4</v>
      </c>
      <c r="F30" s="285">
        <f>SUM(E30-D30)</f>
        <v>-18.699999999999996</v>
      </c>
      <c r="G30" s="286">
        <f>SUM(E30/D30)*100</f>
        <v>72.131147540983605</v>
      </c>
      <c r="I30" s="293"/>
      <c r="J30" s="293"/>
      <c r="K30" s="293"/>
      <c r="L30" s="293"/>
    </row>
    <row r="31" spans="2:12" ht="28.5" customHeight="1">
      <c r="B31" s="100" t="s">
        <v>287</v>
      </c>
      <c r="C31" s="27" t="s">
        <v>281</v>
      </c>
      <c r="D31" s="180"/>
      <c r="E31" s="180"/>
      <c r="F31" s="180"/>
      <c r="G31" s="278"/>
      <c r="I31" s="293"/>
      <c r="J31" s="293"/>
      <c r="K31" s="293"/>
      <c r="L31" s="293"/>
    </row>
    <row r="32" spans="2:12" ht="16.5" customHeight="1" thickBot="1">
      <c r="B32" s="98" t="s">
        <v>278</v>
      </c>
      <c r="C32" s="41" t="s">
        <v>188</v>
      </c>
      <c r="D32" s="175"/>
      <c r="E32" s="175"/>
      <c r="F32" s="175"/>
      <c r="G32" s="274"/>
      <c r="I32" s="293"/>
      <c r="J32" s="293"/>
      <c r="K32" s="293"/>
      <c r="L32" s="293"/>
    </row>
    <row r="33" spans="2:12" ht="29.25" customHeight="1" thickBot="1">
      <c r="B33" s="240" t="s">
        <v>171</v>
      </c>
      <c r="C33" s="239" t="s">
        <v>217</v>
      </c>
      <c r="D33" s="241">
        <f>D34</f>
        <v>10</v>
      </c>
      <c r="E33" s="242">
        <f>SUM(E34)</f>
        <v>0</v>
      </c>
      <c r="F33" s="288">
        <f>SUM(E33-D33)</f>
        <v>-10</v>
      </c>
      <c r="G33" s="289">
        <f>SUM(E33/D33)*100</f>
        <v>0</v>
      </c>
      <c r="I33" s="293"/>
      <c r="J33" s="293"/>
      <c r="K33" s="293"/>
      <c r="L33" s="293"/>
    </row>
    <row r="34" spans="2:12" ht="15" customHeight="1">
      <c r="B34" s="97" t="s">
        <v>172</v>
      </c>
      <c r="C34" s="42" t="s">
        <v>189</v>
      </c>
      <c r="D34" s="178">
        <v>10</v>
      </c>
      <c r="E34" s="178">
        <v>0</v>
      </c>
      <c r="F34" s="233">
        <f>SUM(E34-D34)</f>
        <v>-10</v>
      </c>
      <c r="G34" s="234">
        <f>SUM(E34/D34)*100</f>
        <v>0</v>
      </c>
      <c r="I34" s="293"/>
      <c r="J34" s="293"/>
      <c r="K34" s="293"/>
      <c r="L34" s="293"/>
    </row>
    <row r="35" spans="2:12" ht="15" customHeight="1">
      <c r="B35" s="99" t="s">
        <v>283</v>
      </c>
      <c r="C35" s="27" t="s">
        <v>284</v>
      </c>
      <c r="D35" s="180"/>
      <c r="E35" s="180"/>
      <c r="F35" s="180"/>
      <c r="G35" s="278"/>
      <c r="I35" s="293"/>
      <c r="J35" s="293"/>
      <c r="K35" s="293"/>
      <c r="L35" s="293"/>
    </row>
    <row r="36" spans="2:12" ht="15" customHeight="1">
      <c r="B36" s="99" t="s">
        <v>173</v>
      </c>
      <c r="C36" s="27" t="s">
        <v>92</v>
      </c>
      <c r="D36" s="180"/>
      <c r="E36" s="180"/>
      <c r="F36" s="180"/>
      <c r="G36" s="278"/>
      <c r="I36" s="293"/>
      <c r="J36" s="293"/>
      <c r="K36" s="293"/>
      <c r="L36" s="293"/>
    </row>
    <row r="37" spans="2:12" ht="15" customHeight="1">
      <c r="B37" s="99" t="s">
        <v>174</v>
      </c>
      <c r="C37" s="27" t="s">
        <v>93</v>
      </c>
      <c r="D37" s="180"/>
      <c r="E37" s="180"/>
      <c r="F37" s="180"/>
      <c r="G37" s="278"/>
      <c r="I37" s="293"/>
      <c r="J37" s="293"/>
      <c r="K37" s="293"/>
      <c r="L37" s="293"/>
    </row>
    <row r="38" spans="2:12" ht="15" customHeight="1">
      <c r="B38" s="99" t="s">
        <v>175</v>
      </c>
      <c r="C38" s="27" t="s">
        <v>94</v>
      </c>
      <c r="D38" s="180"/>
      <c r="E38" s="180"/>
      <c r="F38" s="180"/>
      <c r="G38" s="278"/>
      <c r="I38" s="293"/>
      <c r="J38" s="293"/>
      <c r="K38" s="293"/>
      <c r="L38" s="293"/>
    </row>
    <row r="39" spans="2:12" ht="15" customHeight="1" thickBot="1">
      <c r="B39" s="98" t="s">
        <v>278</v>
      </c>
      <c r="C39" s="41" t="s">
        <v>190</v>
      </c>
      <c r="D39" s="175"/>
      <c r="E39" s="175"/>
      <c r="F39" s="175"/>
      <c r="G39" s="274"/>
      <c r="I39" s="78"/>
      <c r="J39" s="78"/>
      <c r="K39" s="78"/>
      <c r="L39" s="78"/>
    </row>
    <row r="40" spans="2:12" ht="30.75" customHeight="1" thickBot="1">
      <c r="B40" s="240" t="s">
        <v>176</v>
      </c>
      <c r="C40" s="239" t="s">
        <v>218</v>
      </c>
      <c r="D40" s="242">
        <v>0</v>
      </c>
      <c r="E40" s="242">
        <v>0</v>
      </c>
      <c r="F40" s="242">
        <v>0</v>
      </c>
      <c r="G40" s="279">
        <v>0</v>
      </c>
      <c r="I40" s="78"/>
      <c r="J40" s="78"/>
      <c r="K40" s="78"/>
      <c r="L40" s="78"/>
    </row>
    <row r="41" spans="2:12" ht="18" customHeight="1">
      <c r="B41" s="97" t="s">
        <v>177</v>
      </c>
      <c r="C41" s="42" t="s">
        <v>191</v>
      </c>
      <c r="D41" s="178"/>
      <c r="E41" s="178"/>
      <c r="F41" s="178"/>
      <c r="G41" s="277"/>
    </row>
    <row r="42" spans="2:12" ht="21.75" customHeight="1">
      <c r="B42" s="99" t="s">
        <v>178</v>
      </c>
      <c r="C42" s="25" t="s">
        <v>192</v>
      </c>
      <c r="D42" s="174"/>
      <c r="E42" s="174"/>
      <c r="F42" s="174"/>
      <c r="G42" s="273"/>
    </row>
    <row r="43" spans="2:12" ht="15" customHeight="1">
      <c r="B43" s="136" t="s">
        <v>179</v>
      </c>
      <c r="C43" s="25"/>
      <c r="D43" s="174"/>
      <c r="E43" s="174"/>
      <c r="F43" s="174"/>
      <c r="G43" s="273"/>
    </row>
    <row r="44" spans="2:12" ht="16.5" customHeight="1">
      <c r="B44" s="137" t="s">
        <v>180</v>
      </c>
      <c r="C44" s="45" t="s">
        <v>219</v>
      </c>
      <c r="D44" s="181">
        <v>4.2</v>
      </c>
      <c r="E44" s="181">
        <v>30.1</v>
      </c>
      <c r="F44" s="285"/>
      <c r="G44" s="286"/>
    </row>
    <row r="45" spans="2:12" ht="16.5" customHeight="1">
      <c r="B45" s="137" t="s">
        <v>181</v>
      </c>
      <c r="C45" s="45" t="s">
        <v>220</v>
      </c>
      <c r="D45" s="139">
        <f>SUM(D44+D7+D14+D19-D22-D33-D40)</f>
        <v>-3.6999999999999886</v>
      </c>
      <c r="E45" s="181">
        <v>32.799999999999997</v>
      </c>
      <c r="F45" s="285"/>
      <c r="G45" s="286"/>
    </row>
    <row r="46" spans="2:12" ht="16.5" customHeight="1" thickBot="1">
      <c r="B46" s="138" t="s">
        <v>182</v>
      </c>
      <c r="C46" s="46" t="s">
        <v>221</v>
      </c>
      <c r="D46" s="143">
        <f>SUM(D45-D44)</f>
        <v>-7.8999999999999888</v>
      </c>
      <c r="E46" s="143">
        <f>SUM(E45-E44)</f>
        <v>2.6999999999999957</v>
      </c>
      <c r="F46" s="182"/>
      <c r="G46" s="280"/>
    </row>
    <row r="47" spans="2:12" ht="10.5" customHeight="1"/>
    <row r="48" spans="2:12">
      <c r="B48" s="68" t="s">
        <v>309</v>
      </c>
      <c r="C48" s="69"/>
      <c r="D48" s="69"/>
      <c r="F48" s="244" t="s">
        <v>310</v>
      </c>
      <c r="G48" s="244"/>
    </row>
    <row r="49" spans="2:7" ht="9" customHeight="1">
      <c r="B49" s="24"/>
      <c r="C49" s="24"/>
      <c r="D49" s="24"/>
      <c r="E49" s="24"/>
      <c r="F49" s="24"/>
      <c r="G49" s="24"/>
    </row>
    <row r="50" spans="2:7">
      <c r="G50" s="292">
        <v>6</v>
      </c>
    </row>
    <row r="51" spans="2:7">
      <c r="G51" s="292"/>
    </row>
  </sheetData>
  <mergeCells count="7">
    <mergeCell ref="G4:G5"/>
    <mergeCell ref="B3:G3"/>
    <mergeCell ref="B4:B5"/>
    <mergeCell ref="C4:C5"/>
    <mergeCell ref="D4:D5"/>
    <mergeCell ref="E4:E5"/>
    <mergeCell ref="F4:F5"/>
  </mergeCells>
  <phoneticPr fontId="0" type="noConversion"/>
  <pageMargins left="0.7" right="0.7" top="0.75" bottom="0.75" header="0.3" footer="0.3"/>
  <pageSetup paperSize="9" scale="70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титулка</vt:lpstr>
      <vt:lpstr>І,ІІ,ІІІ фін план 2018</vt:lpstr>
      <vt:lpstr>опер.,капітальні</vt:lpstr>
      <vt:lpstr>Рух грош.кошт</vt:lpstr>
      <vt:lpstr>'І,ІІ,ІІІ фін план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2018-08-31T05:56:17Z</cp:lastPrinted>
  <dcterms:created xsi:type="dcterms:W3CDTF">2006-09-16T00:00:00Z</dcterms:created>
  <dcterms:modified xsi:type="dcterms:W3CDTF">2018-08-31T05:56:20Z</dcterms:modified>
</cp:coreProperties>
</file>